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charts/style2.xml" ContentType="application/vnd.ms-office.chartstyle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olors2.xml" ContentType="application/vnd.ms-office.chartcolorstyl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olors1.xml" ContentType="application/vnd.ms-office.chartcolorstyle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5250" yWindow="135" windowWidth="12900" windowHeight="7920" tabRatio="932" firstSheet="4" activeTab="22"/>
  </bookViews>
  <sheets>
    <sheet name="جدول20)" sheetId="125" r:id="rId1"/>
    <sheet name="جدول 1" sheetId="107" r:id="rId2"/>
    <sheet name="جدول 2" sheetId="94" r:id="rId3"/>
    <sheet name="جدول 3" sheetId="95" r:id="rId4"/>
    <sheet name="جدول 4" sheetId="96" r:id="rId5"/>
    <sheet name="جدول 5" sheetId="97" r:id="rId6"/>
    <sheet name="جدول 6" sheetId="98" r:id="rId7"/>
    <sheet name="جدول 7" sheetId="99" r:id="rId8"/>
    <sheet name="جدول 8" sheetId="101" r:id="rId9"/>
    <sheet name="جدول 9" sheetId="102" r:id="rId10"/>
    <sheet name="جدول10" sheetId="103" r:id="rId11"/>
    <sheet name="تابع جدول 10" sheetId="104" r:id="rId12"/>
    <sheet name="جدول 11" sheetId="105" r:id="rId13"/>
    <sheet name="تابع جدول 11" sheetId="106" r:id="rId14"/>
    <sheet name="جدول 12" sheetId="108" r:id="rId15"/>
    <sheet name="جدول 13" sheetId="109" r:id="rId16"/>
    <sheet name="كركوك" sheetId="112" r:id="rId17"/>
    <sheet name="ديالى" sheetId="114" r:id="rId18"/>
    <sheet name="الانبار" sheetId="127" r:id="rId19"/>
    <sheet name="بغداد" sheetId="115" r:id="rId20"/>
    <sheet name="بابل" sheetId="116" r:id="rId21"/>
    <sheet name="كربلاء" sheetId="128" r:id="rId22"/>
    <sheet name="واسط" sheetId="117" r:id="rId23"/>
    <sheet name="صلاح الدين" sheetId="129" r:id="rId24"/>
    <sheet name="النجف" sheetId="119" r:id="rId25"/>
    <sheet name="القادسية" sheetId="120" r:id="rId26"/>
    <sheet name="المثنى" sheetId="121" r:id="rId27"/>
    <sheet name="ذي قار" sheetId="122" r:id="rId28"/>
    <sheet name="ميسان" sheetId="123" r:id="rId29"/>
    <sheet name="البصرة" sheetId="124" r:id="rId30"/>
    <sheet name="Sheet1" sheetId="126" r:id="rId31"/>
  </sheets>
  <definedNames>
    <definedName name="_xlnm.Print_Area" localSheetId="18">الانبار!$A$1:$H$13</definedName>
    <definedName name="_xlnm.Print_Area" localSheetId="29">البصرة!$A$1:$J$18</definedName>
    <definedName name="_xlnm.Print_Area" localSheetId="24">النجف!$A$1:$F$14</definedName>
    <definedName name="_xlnm.Print_Area" localSheetId="20">بابل!$A$1:$F$19</definedName>
    <definedName name="_xlnm.Print_Area" localSheetId="19">بغداد!$A$1:$G$26</definedName>
    <definedName name="_xlnm.Print_Area" localSheetId="11">'تابع جدول 10'!$A$1:$K$21</definedName>
    <definedName name="_xlnm.Print_Area" localSheetId="13">'تابع جدول 11'!$A$1:$K$29</definedName>
    <definedName name="_xlnm.Print_Area" localSheetId="1">'جدول 1'!$A$1:$I$51</definedName>
    <definedName name="_xlnm.Print_Area" localSheetId="12">'جدول 11'!$A$1:$H$28</definedName>
    <definedName name="_xlnm.Print_Area" localSheetId="14">'جدول 12'!$A$1:$J$19</definedName>
    <definedName name="_xlnm.Print_Area" localSheetId="2">'جدول 2'!$A$1:$H$29</definedName>
    <definedName name="_xlnm.Print_Area" localSheetId="3">'جدول 3'!$A$1:$H$29</definedName>
    <definedName name="_xlnm.Print_Area" localSheetId="4">'جدول 4'!$A$1:$H$11</definedName>
    <definedName name="_xlnm.Print_Area" localSheetId="5">'جدول 5'!$B$1:$J$9</definedName>
    <definedName name="_xlnm.Print_Area" localSheetId="6">'جدول 6'!$A$1:$L$17</definedName>
    <definedName name="_xlnm.Print_Area" localSheetId="7">'جدول 7'!$A$1:$L$27</definedName>
    <definedName name="_xlnm.Print_Area" localSheetId="9">'جدول 9'!$A$1:$L$21</definedName>
    <definedName name="_xlnm.Print_Area" localSheetId="10">جدول10!$A$1:$K$19</definedName>
    <definedName name="_xlnm.Print_Area" localSheetId="17">ديالى!$A$1:$H$17</definedName>
    <definedName name="_xlnm.Print_Area" localSheetId="27">'ذي قار'!$A$1:$G$11</definedName>
    <definedName name="_xlnm.Print_Area" localSheetId="23">'صلاح الدين'!$A$1:$G$12</definedName>
    <definedName name="_xlnm.Print_Area" localSheetId="21">كربلاء!$A$1:$F$12</definedName>
    <definedName name="_xlnm.Print_Area" localSheetId="16">كركوك!$A$1:$G$11</definedName>
  </definedNames>
  <calcPr calcId="125725" calcMode="manual"/>
  <fileRecoveryPr autoRecover="0"/>
</workbook>
</file>

<file path=xl/calcChain.xml><?xml version="1.0" encoding="utf-8"?>
<calcChain xmlns="http://schemas.openxmlformats.org/spreadsheetml/2006/main">
  <c r="C24" i="115"/>
  <c r="H11" i="96"/>
  <c r="D9"/>
  <c r="H8"/>
  <c r="H9" s="1"/>
  <c r="D10" i="128"/>
  <c r="C10"/>
  <c r="F24" i="115"/>
  <c r="H10" i="127"/>
  <c r="G10"/>
  <c r="F10"/>
  <c r="E10"/>
  <c r="D10"/>
  <c r="C10"/>
  <c r="H15" i="114"/>
  <c r="G28" i="95"/>
  <c r="E15" i="98"/>
  <c r="G25" i="99"/>
  <c r="L28" i="109"/>
  <c r="M28"/>
  <c r="J14" i="106"/>
  <c r="K9"/>
  <c r="J9"/>
  <c r="J8"/>
  <c r="J6"/>
  <c r="D28"/>
  <c r="L25" i="99"/>
  <c r="H25"/>
  <c r="K15" i="98"/>
  <c r="G15"/>
  <c r="K14" i="106"/>
  <c r="K25" i="99"/>
  <c r="K20"/>
  <c r="J19" i="108"/>
  <c r="I19"/>
  <c r="E28" i="105"/>
  <c r="E28" i="106"/>
  <c r="G28"/>
  <c r="F28"/>
  <c r="D28" i="105"/>
  <c r="K19" i="104"/>
  <c r="K7" i="99"/>
  <c r="K6"/>
  <c r="I25"/>
  <c r="E25"/>
  <c r="F25"/>
  <c r="L7" i="98"/>
  <c r="L15" s="1"/>
  <c r="H15"/>
  <c r="L20" i="99"/>
  <c r="R9" i="112"/>
  <c r="E24" i="115"/>
  <c r="R8" i="112"/>
  <c r="I28" i="106"/>
  <c r="H28"/>
  <c r="J28" s="1"/>
  <c r="K9" i="104"/>
  <c r="J19"/>
  <c r="K8" i="106"/>
  <c r="J15" i="124"/>
  <c r="I15"/>
  <c r="H15"/>
  <c r="G15"/>
  <c r="F15"/>
  <c r="C15"/>
  <c r="D15"/>
  <c r="F9" i="123"/>
  <c r="E9"/>
  <c r="D9"/>
  <c r="C9"/>
  <c r="F10" i="120"/>
  <c r="E10"/>
  <c r="D10"/>
  <c r="C10"/>
  <c r="F12" i="119"/>
  <c r="E12"/>
  <c r="D12"/>
  <c r="C12"/>
  <c r="F10" i="129"/>
  <c r="E10"/>
  <c r="C10"/>
  <c r="E13" i="117"/>
  <c r="G13"/>
  <c r="H13"/>
  <c r="F13"/>
  <c r="C13"/>
  <c r="D13"/>
  <c r="F17" i="116"/>
  <c r="D17"/>
  <c r="E17"/>
  <c r="D24" i="115"/>
  <c r="H19" i="108"/>
  <c r="G28" i="105"/>
  <c r="F28"/>
  <c r="K28" i="106" s="1"/>
  <c r="C28" i="105"/>
  <c r="I19" i="104"/>
  <c r="H19"/>
  <c r="F19"/>
  <c r="E19"/>
  <c r="D19"/>
  <c r="C19"/>
  <c r="K19" i="103"/>
  <c r="J19"/>
  <c r="G19"/>
  <c r="F19"/>
  <c r="D19"/>
  <c r="C19"/>
  <c r="L21" i="102"/>
  <c r="D21"/>
  <c r="L20" i="101"/>
  <c r="J20"/>
  <c r="L10"/>
  <c r="L6" i="102"/>
  <c r="K8"/>
  <c r="K7"/>
  <c r="K6"/>
  <c r="L24" i="99"/>
  <c r="L23"/>
  <c r="L22"/>
  <c r="L21"/>
  <c r="L19"/>
  <c r="L18"/>
  <c r="L17"/>
  <c r="L16"/>
  <c r="L15"/>
  <c r="L14"/>
  <c r="L13"/>
  <c r="L11"/>
  <c r="L10"/>
  <c r="L9"/>
  <c r="L8"/>
  <c r="L7"/>
  <c r="L6"/>
  <c r="J25"/>
  <c r="D25"/>
  <c r="C25"/>
  <c r="H8" i="97"/>
  <c r="F8"/>
  <c r="E8"/>
  <c r="C8"/>
  <c r="E28" i="95"/>
  <c r="C28"/>
  <c r="G19" i="94"/>
  <c r="E19"/>
  <c r="C19"/>
  <c r="H9"/>
  <c r="H19" s="1"/>
  <c r="D19"/>
  <c r="H11" i="95"/>
  <c r="C15" i="114" l="1"/>
  <c r="D15"/>
  <c r="E15"/>
  <c r="F15"/>
  <c r="G15"/>
  <c r="M27" i="109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B28"/>
  <c r="C28"/>
  <c r="D28"/>
  <c r="E28"/>
  <c r="F28"/>
  <c r="G28"/>
  <c r="H28"/>
  <c r="I28"/>
  <c r="J28"/>
  <c r="K28"/>
  <c r="J18" i="108"/>
  <c r="J17"/>
  <c r="J16"/>
  <c r="J15"/>
  <c r="J14"/>
  <c r="J13"/>
  <c r="J12"/>
  <c r="J11"/>
  <c r="J10"/>
  <c r="J9"/>
  <c r="J8"/>
  <c r="C19"/>
  <c r="D19"/>
  <c r="E19"/>
  <c r="F19"/>
  <c r="G19"/>
  <c r="J6"/>
  <c r="L19" i="101"/>
  <c r="L18"/>
  <c r="L17"/>
  <c r="L16"/>
  <c r="L15"/>
  <c r="L14"/>
  <c r="L13"/>
  <c r="L12"/>
  <c r="L11"/>
  <c r="L9"/>
  <c r="L8"/>
  <c r="L7"/>
  <c r="C21" i="102"/>
  <c r="E21"/>
  <c r="F21"/>
  <c r="G21"/>
  <c r="H21"/>
  <c r="I21"/>
  <c r="J21"/>
  <c r="K21"/>
  <c r="C20" i="101"/>
  <c r="D20"/>
  <c r="E20"/>
  <c r="F20"/>
  <c r="G20"/>
  <c r="H20"/>
  <c r="I20"/>
  <c r="K20"/>
  <c r="D28" i="95" l="1"/>
  <c r="C15" i="98" l="1"/>
  <c r="D15"/>
  <c r="F15"/>
  <c r="I15"/>
  <c r="J15"/>
  <c r="D8" i="97"/>
  <c r="F9" i="96"/>
  <c r="H7" i="95" l="1"/>
  <c r="H6"/>
  <c r="H28" s="1"/>
  <c r="F28"/>
  <c r="F19" i="94" l="1"/>
  <c r="H18"/>
  <c r="H17"/>
  <c r="H16"/>
  <c r="H15"/>
  <c r="H14"/>
  <c r="H13"/>
  <c r="H12"/>
  <c r="H11"/>
  <c r="H8"/>
  <c r="H7"/>
  <c r="H6"/>
  <c r="H28" i="105" l="1"/>
  <c r="C17" i="116" l="1"/>
  <c r="D8" i="112" l="1"/>
  <c r="C8"/>
  <c r="F12" i="125" l="1"/>
  <c r="E12"/>
  <c r="D12"/>
  <c r="C12"/>
  <c r="D7" i="107" l="1"/>
  <c r="G7"/>
  <c r="H7"/>
  <c r="I7"/>
  <c r="D8"/>
  <c r="G8"/>
  <c r="H8"/>
  <c r="H12" l="1"/>
  <c r="G12"/>
  <c r="D12"/>
  <c r="H11"/>
  <c r="G11"/>
  <c r="D11"/>
  <c r="H10"/>
  <c r="G10"/>
  <c r="D10"/>
  <c r="H9"/>
  <c r="G9"/>
  <c r="D9"/>
  <c r="I9" l="1"/>
  <c r="I10"/>
</calcChain>
</file>

<file path=xl/comments1.xml><?xml version="1.0" encoding="utf-8"?>
<comments xmlns="http://schemas.openxmlformats.org/spreadsheetml/2006/main">
  <authors>
    <author>Sahar Mohammad</author>
  </authors>
  <commentList>
    <comment ref="C41" authorId="0">
      <text>
        <r>
          <rPr>
            <b/>
            <sz val="9"/>
            <color indexed="81"/>
            <rFont val="Tahoma"/>
          </rPr>
          <t>Sahar Mohammad:</t>
        </r>
        <r>
          <rPr>
            <sz val="9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Sahar Mohammad</author>
  </authors>
  <commentList>
    <comment ref="B9" authorId="0">
      <text>
        <r>
          <rPr>
            <b/>
            <sz val="9"/>
            <color indexed="81"/>
            <rFont val="Tahoma"/>
          </rPr>
          <t>Sahar Mohammad:</t>
        </r>
        <r>
          <rPr>
            <sz val="9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<sst xmlns="http://schemas.openxmlformats.org/spreadsheetml/2006/main" count="724" uniqueCount="200">
  <si>
    <t>المجموع</t>
  </si>
  <si>
    <t>ديالى</t>
  </si>
  <si>
    <t>بغداد</t>
  </si>
  <si>
    <t>بابل</t>
  </si>
  <si>
    <t>ذي قار</t>
  </si>
  <si>
    <t>واسط</t>
  </si>
  <si>
    <t>ميسان</t>
  </si>
  <si>
    <t>البصرة</t>
  </si>
  <si>
    <t>المحافظــــــــة</t>
  </si>
  <si>
    <t>العدد</t>
  </si>
  <si>
    <t>المبلغ</t>
  </si>
  <si>
    <t>مجموع مقاولات الأبنية</t>
  </si>
  <si>
    <t>مجموع مقاولات الإنشاءات</t>
  </si>
  <si>
    <t>كركوك</t>
  </si>
  <si>
    <t>الوزارات</t>
  </si>
  <si>
    <t>مجموع مقاولات الابنية</t>
  </si>
  <si>
    <t>مجموع مقاولات الانشاءات</t>
  </si>
  <si>
    <t>المجــــــــــــــــــموع</t>
  </si>
  <si>
    <t>وزارة الموارد المائية</t>
  </si>
  <si>
    <t>وزارة الكهرباء</t>
  </si>
  <si>
    <t>وزارة الزراعة</t>
  </si>
  <si>
    <t>وزارة النقل</t>
  </si>
  <si>
    <t>وزارة التربية</t>
  </si>
  <si>
    <t>وزارة الداخلية</t>
  </si>
  <si>
    <t>وزارة الصحة</t>
  </si>
  <si>
    <t>وزارة العلوم والتكنلوجيا</t>
  </si>
  <si>
    <t>امانة بغداد</t>
  </si>
  <si>
    <t>وزارة شؤون المحافظات</t>
  </si>
  <si>
    <t>دور سكن</t>
  </si>
  <si>
    <t>مجمعات سكنية</t>
  </si>
  <si>
    <t>وزارة البلديات والاشغال</t>
  </si>
  <si>
    <t>وزارة الاعمار والاسكان</t>
  </si>
  <si>
    <t>المبلغ : مليون دينار</t>
  </si>
  <si>
    <t>أبنية صناعية</t>
  </si>
  <si>
    <t>أبنية صحية</t>
  </si>
  <si>
    <t>أبنية ثقافية</t>
  </si>
  <si>
    <t xml:space="preserve"> </t>
  </si>
  <si>
    <t>وزارة العمل والشؤون الاجتماعية</t>
  </si>
  <si>
    <t xml:space="preserve">ابنية خدمية </t>
  </si>
  <si>
    <t>انشاءات زراعية</t>
  </si>
  <si>
    <t>نقل واتصالات</t>
  </si>
  <si>
    <t>خدمية</t>
  </si>
  <si>
    <t>الصناعة الاستخراجية</t>
  </si>
  <si>
    <t xml:space="preserve">وزارة النفط </t>
  </si>
  <si>
    <t xml:space="preserve">(10) تابع جدول </t>
  </si>
  <si>
    <t>تابع جدول  (11)</t>
  </si>
  <si>
    <t>جدول (1)</t>
  </si>
  <si>
    <t>المجموع العام</t>
  </si>
  <si>
    <t>السنوات</t>
  </si>
  <si>
    <t>خطة</t>
  </si>
  <si>
    <t>ميزانية</t>
  </si>
  <si>
    <t>الوزارة</t>
  </si>
  <si>
    <t>المبلغ : الف دينار</t>
  </si>
  <si>
    <t>المبلغ :الف دينار</t>
  </si>
  <si>
    <t>المبلغ:الف دينار</t>
  </si>
  <si>
    <t xml:space="preserve">جدول (4) </t>
  </si>
  <si>
    <t xml:space="preserve">(5) جدول </t>
  </si>
  <si>
    <t xml:space="preserve"> جدول  (6)</t>
  </si>
  <si>
    <t xml:space="preserve">(7) جدول </t>
  </si>
  <si>
    <t>جدول (8)</t>
  </si>
  <si>
    <t xml:space="preserve">(9) جدول </t>
  </si>
  <si>
    <t xml:space="preserve">(10) جدول </t>
  </si>
  <si>
    <t xml:space="preserve">(11) جدول </t>
  </si>
  <si>
    <t>وزارة التعليم العالي والبحث العلمي</t>
  </si>
  <si>
    <t xml:space="preserve">العدد             </t>
  </si>
  <si>
    <t xml:space="preserve">(12) جدول </t>
  </si>
  <si>
    <t>جدول  (13)</t>
  </si>
  <si>
    <t>وزارة الهجرة والمهجريين</t>
  </si>
  <si>
    <t xml:space="preserve">المبلغ :الف دينار      </t>
  </si>
  <si>
    <t xml:space="preserve">عدد ومبلغ المقاولات المحالة حسب الوزارات ونوع الخطة والميزانية لمحافظة واسط لسنة  2015                                                                                                                                          </t>
  </si>
  <si>
    <t>جدول (2)</t>
  </si>
  <si>
    <t>الزراعة</t>
  </si>
  <si>
    <t>الاستخراجية</t>
  </si>
  <si>
    <t>التحويلية</t>
  </si>
  <si>
    <t>النقل والمواصلات</t>
  </si>
  <si>
    <t>البنوك والتأمين</t>
  </si>
  <si>
    <t>الخدمات</t>
  </si>
  <si>
    <t>المحافظــــــة</t>
  </si>
  <si>
    <t>المحافظــــة</t>
  </si>
  <si>
    <t>الانشاءات الزراعية</t>
  </si>
  <si>
    <t>النقل والاتصالات</t>
  </si>
  <si>
    <t>الخدمية</t>
  </si>
  <si>
    <t xml:space="preserve">(3) جدول </t>
  </si>
  <si>
    <t xml:space="preserve">(14) جدول </t>
  </si>
  <si>
    <t xml:space="preserve">(20) جدول </t>
  </si>
  <si>
    <t xml:space="preserve"> المبلغ                 </t>
  </si>
  <si>
    <t xml:space="preserve">المبلغ              </t>
  </si>
  <si>
    <t xml:space="preserve">                  المبلغ   </t>
  </si>
  <si>
    <t xml:space="preserve">                المبلغ</t>
  </si>
  <si>
    <t>نجف</t>
  </si>
  <si>
    <t>قادسية</t>
  </si>
  <si>
    <t>وزارة المالية</t>
  </si>
  <si>
    <t>وزارة الثقافة</t>
  </si>
  <si>
    <t>الوقف السني</t>
  </si>
  <si>
    <t>الوقف الشيعي</t>
  </si>
  <si>
    <t xml:space="preserve">وزارة التجارة </t>
  </si>
  <si>
    <t xml:space="preserve">المجموع                </t>
  </si>
  <si>
    <t xml:space="preserve">المجموع </t>
  </si>
  <si>
    <t xml:space="preserve">ميزانية </t>
  </si>
  <si>
    <t xml:space="preserve">           ذاتي         </t>
  </si>
  <si>
    <t xml:space="preserve">          ميزانية    </t>
  </si>
  <si>
    <t xml:space="preserve">        ميزانية    </t>
  </si>
  <si>
    <t xml:space="preserve">      ذاتي</t>
  </si>
  <si>
    <t xml:space="preserve">    حكم محلي</t>
  </si>
  <si>
    <t xml:space="preserve">               ميزانية                                            </t>
  </si>
  <si>
    <t xml:space="preserve">       ميزانية               </t>
  </si>
  <si>
    <t xml:space="preserve">        ميزانية</t>
  </si>
  <si>
    <t xml:space="preserve">        المبلغ : الف دينار</t>
  </si>
  <si>
    <t xml:space="preserve">المبلغ : الف دينار       </t>
  </si>
  <si>
    <t xml:space="preserve">تابع جدول (14) </t>
  </si>
  <si>
    <t xml:space="preserve">تابع جدول (14)  </t>
  </si>
  <si>
    <t>تابع جول(14)</t>
  </si>
  <si>
    <t xml:space="preserve">                   المبلغ : الف دينار</t>
  </si>
  <si>
    <t>تابع جدول (14)</t>
  </si>
  <si>
    <t>عدد ومبلغ المقاولات المحالة  في القطاع العام حسب المحافظة لسنة 2017</t>
  </si>
  <si>
    <t>الانبار</t>
  </si>
  <si>
    <t>كربلاء</t>
  </si>
  <si>
    <t>صلاح الدين</t>
  </si>
  <si>
    <t xml:space="preserve">عدد ومبلغ مقاولات الابنية  غيرالسكنية المحالة في القطاع العام حسب الوزارة لسنة 2017 </t>
  </si>
  <si>
    <t>وزارة الصناعة والمعادن</t>
  </si>
  <si>
    <t>وزارة الهجرة والمهجرين</t>
  </si>
  <si>
    <t>وزارة الشباب والرياضة</t>
  </si>
  <si>
    <t>عدد ومبلغ المقاولات المحالة حسب المحافظة ونوع النشاط  الاقتصادي لسنة 2017</t>
  </si>
  <si>
    <t>عدد ومبلغ المقاولات المحالة حسب االوزارة والنشاط الاقتصادي لسنة 2017</t>
  </si>
  <si>
    <t>وزارة العدل</t>
  </si>
  <si>
    <t>وزارة الرياضة والشباب</t>
  </si>
  <si>
    <t xml:space="preserve">عدد ومبلغ المقاولات حسب المحافظة ونوع  الخطة والميزانية لسنة 2017                                                                                                                                          </t>
  </si>
  <si>
    <t xml:space="preserve">        عدد ومبلغ المقاولات المحالة حسب الوزارة  ونوع الخطة  والميزانية  لسنة2017    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</si>
  <si>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كركوك لسنة 2017  </t>
  </si>
  <si>
    <t xml:space="preserve">عدد ومبلغ المقاولات المحالة حسب الوزارة ونوع الخطة والميزانية لمحافظة ديالى خلال لسنة 2017                                                                                                                                        </t>
  </si>
  <si>
    <t xml:space="preserve">وزارة الداخلية </t>
  </si>
  <si>
    <t xml:space="preserve">عدد ومبلغ المقاولات المحالة حسب الوزارة  ونوع الخطة والميزانية لمحافظة بغداد لسنة 2017                                                                                                                                     </t>
  </si>
  <si>
    <t xml:space="preserve">عدد ومبلغ المقاولات المحالة حسب الوزارة  ونوع الخطة والميزانية لمحافظة بابل لسنة 2017                                                                                                                                           </t>
  </si>
  <si>
    <t>وزارة النفط</t>
  </si>
  <si>
    <t xml:space="preserve">عدد ومبلغ المقاولات المحالة حسب الوزارة ونوع الخطة والميزانية لمحافظة الانبار خلال لسنة 2017                                                                                                                                        </t>
  </si>
  <si>
    <t xml:space="preserve">عدد ومبلغ المقاولات المحالة حسب الوزارة  ونوع الخطة والميزانية لمحافظة كربلاء لسنة 2017      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</si>
  <si>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صلاح الدين  لسنة  2017                                                                                                                                          </t>
  </si>
  <si>
    <t>وزارة  الاعمار والاسكان</t>
  </si>
  <si>
    <t xml:space="preserve">عدد ومبلغ المقاولات المحالة حسب الوزارة ونوع الخطة والميزانية لمحافظة النجف لسنة 2017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</si>
  <si>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القادسية لسنة 2017                                                                                                                                   </t>
  </si>
  <si>
    <t xml:space="preserve">عدد ومبلغ المقاولات المحالة حسب الوزارة  ونوع الخطة والميزانية لمحافظة المثنى لسنة  2017 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</si>
  <si>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ذي قار لسنة 2017  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</si>
  <si>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ميسان  لسنة 2017    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</si>
  <si>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البصرة لسنة 2017                                                                                                                                   </t>
  </si>
  <si>
    <t>وزارة  الموارد المائية</t>
  </si>
  <si>
    <t>وزارة البلديات ولاشغال</t>
  </si>
  <si>
    <t xml:space="preserve">عدد ومبلغ المقاولات المحالة حسب الوزارة ونوع الخطة والميزانية لمحافظة واسط  لسنة  2017                                                                                                                                          </t>
  </si>
  <si>
    <t>عدد ومبلغ مقاولات الابنية  غيرالسكنية المحالة في القطاع العام حسب المحافظة لسنة 2017</t>
  </si>
  <si>
    <t xml:space="preserve">عدد ومبلغ مقاولات الابنية السكنية المحالة في القطاع العام حسب المحافظة لسنة 2017 </t>
  </si>
  <si>
    <t xml:space="preserve">عدد ومبلغ مقاولات الابنية السكنية المحالة في القطاع العام حسب الوزارة لسنة 2017 </t>
  </si>
  <si>
    <t xml:space="preserve">المبلغ  </t>
  </si>
  <si>
    <t xml:space="preserve">مجموع مقاولات للابينة </t>
  </si>
  <si>
    <t xml:space="preserve">مجموع مقاولات الانشاءات </t>
  </si>
  <si>
    <t xml:space="preserve">مجموع مقاولات الابنية </t>
  </si>
  <si>
    <t xml:space="preserve">      دور سكن</t>
  </si>
  <si>
    <t xml:space="preserve">      مجمعات سكنية</t>
  </si>
  <si>
    <t xml:space="preserve">       المبلغ</t>
  </si>
  <si>
    <t xml:space="preserve">         البنوك والتأمين</t>
  </si>
  <si>
    <t xml:space="preserve">        الماء والكهرباء</t>
  </si>
  <si>
    <t xml:space="preserve">           الماء والكهرباء</t>
  </si>
  <si>
    <t xml:space="preserve">            حكم محلي</t>
  </si>
  <si>
    <t xml:space="preserve">             المجموع</t>
  </si>
  <si>
    <t>وزارة االعدل</t>
  </si>
  <si>
    <t xml:space="preserve">       المجموع</t>
  </si>
  <si>
    <t xml:space="preserve">   المبلغ                 </t>
  </si>
  <si>
    <t xml:space="preserve">          ميزانية          </t>
  </si>
  <si>
    <t xml:space="preserve">     المبلغ</t>
  </si>
  <si>
    <t xml:space="preserve">            المجموع</t>
  </si>
  <si>
    <t xml:space="preserve">              المجموع</t>
  </si>
  <si>
    <t xml:space="preserve">          المبلغ</t>
  </si>
  <si>
    <t xml:space="preserve">  العدد</t>
  </si>
  <si>
    <t xml:space="preserve">         المبلغ</t>
  </si>
  <si>
    <t xml:space="preserve">          ميزانية </t>
  </si>
  <si>
    <t xml:space="preserve">             المبلغ</t>
  </si>
  <si>
    <t xml:space="preserve">          ميزانية                                            </t>
  </si>
  <si>
    <t xml:space="preserve">              ميزانية </t>
  </si>
  <si>
    <t xml:space="preserve">                المجموع</t>
  </si>
  <si>
    <t xml:space="preserve">          ميزانية</t>
  </si>
  <si>
    <t xml:space="preserve">           المجموع</t>
  </si>
  <si>
    <t xml:space="preserve">           المبلغ</t>
  </si>
  <si>
    <t xml:space="preserve">                ميزانية </t>
  </si>
  <si>
    <t xml:space="preserve">               المجموع</t>
  </si>
  <si>
    <t xml:space="preserve">              ميزانية</t>
  </si>
  <si>
    <t xml:space="preserve">                 المجموع</t>
  </si>
  <si>
    <t xml:space="preserve"> العدد</t>
  </si>
  <si>
    <t xml:space="preserve">          ذاتي</t>
  </si>
  <si>
    <t xml:space="preserve">      المجموع</t>
  </si>
  <si>
    <t>المؤشرات الرئيسية لمقاولات الابنية والانشاءات في القطاع العام للفترة   (2008 - 2017 )</t>
  </si>
  <si>
    <t xml:space="preserve">عدد ومبلغ مقاولات الانشاءات المحالة في القطاع العام حسب الوزارة ونوع النشاط الاقتصادي لسنة 2017 </t>
  </si>
  <si>
    <t xml:space="preserve">عدد ومبلغ مقاولات الانشاءات المحالة في القطاع العام حسب  المحافظة ونوع  النشاط الاقتصادي لسنة 2017 </t>
  </si>
  <si>
    <t xml:space="preserve">عدد ومبلغ المقاولات المحالة حسب الوزارة  ونوع  النشاط الاقتصادي لسنة  2017 </t>
  </si>
  <si>
    <t xml:space="preserve">عدد ومبلغ المقاولات المحالة في القطاع العام  حسب الوزارة لسنة 2017                                                                                                                                        </t>
  </si>
  <si>
    <t xml:space="preserve">حكم محلي </t>
  </si>
  <si>
    <t>تنمية اقاليم</t>
  </si>
  <si>
    <t xml:space="preserve">تنمية اقاليم </t>
  </si>
  <si>
    <t>أبنية  صحية</t>
  </si>
  <si>
    <t>أبنية  ثقافية</t>
  </si>
  <si>
    <t>أبنية خدمية</t>
  </si>
  <si>
    <t>تم حذف الاعمدة الصفرية لكل من ( الابنية التجارية - الأبنية الزراعية )</t>
  </si>
  <si>
    <t>عدد ومبلغ المقاولات المحالة حسب المحافظة ونوع النشاط الاقتصادي لسنة 2017</t>
  </si>
</sst>
</file>

<file path=xl/styles.xml><?xml version="1.0" encoding="utf-8"?>
<styleSheet xmlns="http://schemas.openxmlformats.org/spreadsheetml/2006/main">
  <fonts count="35">
    <font>
      <sz val="10"/>
      <name val="Arial"/>
      <charset val="178"/>
    </font>
    <font>
      <b/>
      <sz val="11"/>
      <name val="Arial"/>
      <family val="2"/>
      <charset val="178"/>
    </font>
    <font>
      <sz val="8"/>
      <name val="Arial"/>
      <family val="2"/>
    </font>
    <font>
      <sz val="12"/>
      <name val="Arial"/>
      <family val="2"/>
    </font>
    <font>
      <sz val="10"/>
      <name val="Al-Mohanad"/>
      <charset val="178"/>
    </font>
    <font>
      <b/>
      <sz val="11"/>
      <name val="Al-Mohanad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Al-Mohanad"/>
    </font>
    <font>
      <b/>
      <sz val="11"/>
      <color indexed="8"/>
      <name val="Al-Mohanad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4"/>
      <name val="Al-Mohanad"/>
    </font>
    <font>
      <b/>
      <sz val="12"/>
      <name val="Al-Mohanad"/>
    </font>
    <font>
      <sz val="12"/>
      <name val="Al-Mohanad"/>
    </font>
    <font>
      <sz val="10"/>
      <name val="Al-Mohanad"/>
    </font>
    <font>
      <sz val="11"/>
      <name val="Al-Mohanad"/>
    </font>
    <font>
      <b/>
      <sz val="10"/>
      <name val="Al-Mohanad"/>
    </font>
    <font>
      <sz val="14"/>
      <name val="Al-Mohanad"/>
    </font>
    <font>
      <sz val="12"/>
      <name val="Al-Mohanadl"/>
    </font>
    <font>
      <sz val="10"/>
      <name val="Al-Mohanadl"/>
    </font>
    <font>
      <b/>
      <sz val="12"/>
      <name val="Al-Mohanadl"/>
    </font>
    <font>
      <b/>
      <sz val="12"/>
      <color indexed="8"/>
      <name val="Al-Mohanad"/>
    </font>
    <font>
      <b/>
      <sz val="11"/>
      <name val="Al-Mohanadl"/>
    </font>
    <font>
      <b/>
      <sz val="14"/>
      <name val="Arial"/>
      <family val="2"/>
    </font>
    <font>
      <sz val="9"/>
      <color indexed="81"/>
      <name val="Tahoma"/>
    </font>
    <font>
      <b/>
      <sz val="9"/>
      <color indexed="81"/>
      <name val="Tahoma"/>
    </font>
    <font>
      <b/>
      <sz val="11"/>
      <color theme="1"/>
      <name val="Al-Mohanad"/>
    </font>
    <font>
      <sz val="10"/>
      <color theme="1"/>
      <name val="Al-Mohanad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4"/>
      <name val="Al-Mohanad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/>
    </xf>
    <xf numFmtId="1" fontId="6" fillId="0" borderId="5" xfId="0" applyNumberFormat="1" applyFont="1" applyBorder="1" applyAlignment="1">
      <alignment vertical="center" wrapText="1"/>
    </xf>
    <xf numFmtId="0" fontId="0" fillId="0" borderId="0" xfId="0" applyBorder="1"/>
    <xf numFmtId="0" fontId="10" fillId="0" borderId="0" xfId="0" applyFont="1"/>
    <xf numFmtId="1" fontId="6" fillId="3" borderId="5" xfId="0" applyNumberFormat="1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3" fontId="0" fillId="0" borderId="0" xfId="0" applyNumberFormat="1"/>
    <xf numFmtId="3" fontId="6" fillId="3" borderId="0" xfId="0" applyNumberFormat="1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0" fillId="0" borderId="0" xfId="0" applyFill="1" applyBorder="1"/>
    <xf numFmtId="0" fontId="0" fillId="2" borderId="0" xfId="0" applyFill="1"/>
    <xf numFmtId="0" fontId="5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" fontId="6" fillId="2" borderId="0" xfId="0" applyNumberFormat="1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" fontId="19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1" fontId="19" fillId="2" borderId="0" xfId="0" applyNumberFormat="1" applyFont="1" applyFill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3" fontId="9" fillId="3" borderId="1" xfId="0" applyNumberFormat="1" applyFont="1" applyFill="1" applyBorder="1" applyAlignment="1">
      <alignment vertical="center" wrapText="1"/>
    </xf>
    <xf numFmtId="0" fontId="18" fillId="0" borderId="0" xfId="0" applyFont="1"/>
    <xf numFmtId="0" fontId="21" fillId="0" borderId="0" xfId="0" applyFont="1"/>
    <xf numFmtId="0" fontId="16" fillId="0" borderId="0" xfId="0" applyFont="1" applyFill="1" applyAlignment="1">
      <alignment vertical="center" wrapText="1"/>
    </xf>
    <xf numFmtId="0" fontId="18" fillId="2" borderId="0" xfId="0" applyFont="1" applyFill="1"/>
    <xf numFmtId="0" fontId="18" fillId="2" borderId="0" xfId="0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3" fontId="18" fillId="0" borderId="0" xfId="0" applyNumberFormat="1" applyFont="1"/>
    <xf numFmtId="1" fontId="18" fillId="0" borderId="0" xfId="0" applyNumberFormat="1" applyFont="1"/>
    <xf numFmtId="3" fontId="8" fillId="2" borderId="5" xfId="0" applyNumberFormat="1" applyFont="1" applyFill="1" applyBorder="1" applyAlignment="1">
      <alignment vertical="center" wrapText="1"/>
    </xf>
    <xf numFmtId="1" fontId="18" fillId="2" borderId="0" xfId="0" applyNumberFormat="1" applyFont="1" applyFill="1"/>
    <xf numFmtId="0" fontId="18" fillId="3" borderId="0" xfId="0" applyFont="1" applyFill="1"/>
    <xf numFmtId="1" fontId="18" fillId="0" borderId="0" xfId="0" applyNumberFormat="1" applyFont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1" fontId="8" fillId="0" borderId="5" xfId="0" applyNumberFormat="1" applyFont="1" applyBorder="1" applyAlignment="1">
      <alignment horizontal="right" vertical="center" wrapText="1"/>
    </xf>
    <xf numFmtId="0" fontId="18" fillId="0" borderId="0" xfId="0" applyFont="1" applyBorder="1"/>
    <xf numFmtId="0" fontId="18" fillId="0" borderId="0" xfId="0" applyFont="1" applyAlignment="1"/>
    <xf numFmtId="0" fontId="20" fillId="0" borderId="0" xfId="0" applyFont="1"/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19" fillId="0" borderId="0" xfId="0" applyFont="1" applyFill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3" fontId="8" fillId="3" borderId="2" xfId="0" applyNumberFormat="1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/>
    <xf numFmtId="3" fontId="8" fillId="3" borderId="1" xfId="0" applyNumberFormat="1" applyFont="1" applyFill="1" applyBorder="1" applyAlignment="1">
      <alignment vertical="center" wrapText="1"/>
    </xf>
    <xf numFmtId="0" fontId="18" fillId="0" borderId="0" xfId="0" applyFont="1" applyBorder="1" applyAlignment="1"/>
    <xf numFmtId="0" fontId="16" fillId="0" borderId="0" xfId="0" applyFont="1" applyFill="1" applyAlignment="1">
      <alignment horizontal="right" vertical="center" wrapText="1"/>
    </xf>
    <xf numFmtId="0" fontId="16" fillId="0" borderId="6" xfId="0" applyFont="1" applyFill="1" applyBorder="1" applyAlignment="1">
      <alignment horizontal="right" vertical="center" wrapText="1"/>
    </xf>
    <xf numFmtId="0" fontId="15" fillId="3" borderId="0" xfId="0" applyFont="1" applyFill="1" applyAlignment="1">
      <alignment horizontal="center" vertical="center" wrapText="1"/>
    </xf>
    <xf numFmtId="0" fontId="17" fillId="0" borderId="6" xfId="0" applyFon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 wrapText="1"/>
    </xf>
    <xf numFmtId="0" fontId="16" fillId="0" borderId="0" xfId="0" applyFont="1" applyFill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3" fontId="17" fillId="0" borderId="0" xfId="0" applyNumberFormat="1" applyFont="1" applyFill="1" applyAlignment="1">
      <alignment horizontal="right" vertical="center" wrapText="1"/>
    </xf>
    <xf numFmtId="3" fontId="17" fillId="0" borderId="0" xfId="0" applyNumberFormat="1" applyFont="1"/>
    <xf numFmtId="3" fontId="16" fillId="3" borderId="2" xfId="0" applyNumberFormat="1" applyFont="1" applyFill="1" applyBorder="1" applyAlignment="1">
      <alignment vertical="center" wrapText="1"/>
    </xf>
    <xf numFmtId="3" fontId="16" fillId="0" borderId="0" xfId="0" applyNumberFormat="1" applyFont="1" applyFill="1" applyAlignment="1">
      <alignment vertical="center" wrapText="1"/>
    </xf>
    <xf numFmtId="0" fontId="16" fillId="0" borderId="0" xfId="0" applyFont="1" applyFill="1" applyBorder="1" applyAlignment="1">
      <alignment horizontal="right" vertical="center" wrapText="1"/>
    </xf>
    <xf numFmtId="3" fontId="25" fillId="3" borderId="8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right"/>
    </xf>
    <xf numFmtId="0" fontId="25" fillId="3" borderId="8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6" fillId="3" borderId="4" xfId="0" applyFont="1" applyFill="1" applyBorder="1" applyAlignment="1">
      <alignment horizontal="right" vertical="center" wrapText="1"/>
    </xf>
    <xf numFmtId="0" fontId="16" fillId="3" borderId="3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" fontId="16" fillId="3" borderId="8" xfId="0" applyNumberFormat="1" applyFont="1" applyFill="1" applyBorder="1" applyAlignment="1">
      <alignment horizontal="center" vertical="center" wrapText="1" readingOrder="1"/>
    </xf>
    <xf numFmtId="3" fontId="16" fillId="0" borderId="5" xfId="0" applyNumberFormat="1" applyFont="1" applyBorder="1" applyAlignment="1">
      <alignment vertical="center" wrapText="1" readingOrder="1"/>
    </xf>
    <xf numFmtId="3" fontId="16" fillId="3" borderId="5" xfId="0" applyNumberFormat="1" applyFont="1" applyFill="1" applyBorder="1" applyAlignment="1">
      <alignment vertical="center" wrapText="1" readingOrder="1"/>
    </xf>
    <xf numFmtId="0" fontId="20" fillId="0" borderId="6" xfId="0" applyFont="1" applyBorder="1" applyAlignment="1"/>
    <xf numFmtId="1" fontId="16" fillId="3" borderId="8" xfId="0" applyNumberFormat="1" applyFont="1" applyFill="1" applyBorder="1" applyAlignment="1">
      <alignment horizontal="center" vertical="center" wrapText="1"/>
    </xf>
    <xf numFmtId="3" fontId="16" fillId="3" borderId="8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right" vertical="center" wrapText="1"/>
    </xf>
    <xf numFmtId="3" fontId="9" fillId="2" borderId="5" xfId="0" applyNumberFormat="1" applyFont="1" applyFill="1" applyBorder="1" applyAlignment="1">
      <alignment vertical="center" wrapText="1"/>
    </xf>
    <xf numFmtId="3" fontId="25" fillId="2" borderId="5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right" vertical="center" wrapText="1" indent="1"/>
    </xf>
    <xf numFmtId="0" fontId="0" fillId="0" borderId="0" xfId="0" applyAlignment="1">
      <alignment horizontal="right" indent="1"/>
    </xf>
    <xf numFmtId="0" fontId="18" fillId="0" borderId="0" xfId="0" applyFont="1" applyAlignment="1">
      <alignment horizontal="right" vertical="center" wrapText="1" indent="1"/>
    </xf>
    <xf numFmtId="0" fontId="16" fillId="0" borderId="1" xfId="0" applyFont="1" applyBorder="1" applyAlignment="1">
      <alignment horizontal="right" vertical="center" wrapText="1" indent="1"/>
    </xf>
    <xf numFmtId="0" fontId="16" fillId="3" borderId="1" xfId="0" applyFont="1" applyFill="1" applyBorder="1" applyAlignment="1">
      <alignment horizontal="right" vertical="center" wrapText="1" indent="1"/>
    </xf>
    <xf numFmtId="0" fontId="16" fillId="2" borderId="1" xfId="0" applyFont="1" applyFill="1" applyBorder="1" applyAlignment="1">
      <alignment horizontal="right" vertical="center" wrapText="1" indent="1"/>
    </xf>
    <xf numFmtId="0" fontId="18" fillId="0" borderId="0" xfId="0" applyFont="1" applyAlignment="1">
      <alignment horizontal="right" indent="1"/>
    </xf>
    <xf numFmtId="1" fontId="16" fillId="0" borderId="5" xfId="0" applyNumberFormat="1" applyFont="1" applyBorder="1" applyAlignment="1">
      <alignment horizontal="right" vertical="center" wrapText="1" indent="1"/>
    </xf>
    <xf numFmtId="1" fontId="16" fillId="3" borderId="5" xfId="0" applyNumberFormat="1" applyFont="1" applyFill="1" applyBorder="1" applyAlignment="1">
      <alignment horizontal="right" vertical="center" wrapText="1" indent="1"/>
    </xf>
    <xf numFmtId="0" fontId="8" fillId="3" borderId="2" xfId="0" applyFont="1" applyFill="1" applyBorder="1" applyAlignment="1">
      <alignment horizontal="right" vertical="center" wrapText="1" indent="1"/>
    </xf>
    <xf numFmtId="0" fontId="24" fillId="0" borderId="0" xfId="0" applyFont="1" applyFill="1" applyAlignment="1">
      <alignment horizontal="right" vertical="center" wrapText="1" indent="1"/>
    </xf>
    <xf numFmtId="0" fontId="23" fillId="0" borderId="0" xfId="0" applyFont="1" applyAlignment="1">
      <alignment horizontal="right" indent="1"/>
    </xf>
    <xf numFmtId="0" fontId="16" fillId="0" borderId="0" xfId="0" applyFont="1" applyFill="1" applyAlignment="1">
      <alignment horizontal="right" vertical="center" wrapText="1" indent="1"/>
    </xf>
    <xf numFmtId="0" fontId="18" fillId="0" borderId="0" xfId="0" applyFont="1" applyAlignment="1">
      <alignment horizontal="right" vertical="center" wrapText="1" indent="2"/>
    </xf>
    <xf numFmtId="0" fontId="18" fillId="0" borderId="0" xfId="0" applyFont="1" applyFill="1" applyAlignment="1">
      <alignment horizontal="right" vertical="center" wrapText="1" indent="2"/>
    </xf>
    <xf numFmtId="0" fontId="18" fillId="0" borderId="0" xfId="0" applyFont="1" applyBorder="1" applyAlignment="1">
      <alignment horizontal="right" vertical="center" wrapText="1" indent="2"/>
    </xf>
    <xf numFmtId="0" fontId="16" fillId="3" borderId="2" xfId="0" applyFont="1" applyFill="1" applyBorder="1" applyAlignment="1">
      <alignment horizontal="right" vertical="center" wrapText="1" indent="1"/>
    </xf>
    <xf numFmtId="0" fontId="17" fillId="0" borderId="0" xfId="0" applyFont="1" applyAlignment="1">
      <alignment horizontal="right" indent="1"/>
    </xf>
    <xf numFmtId="3" fontId="17" fillId="0" borderId="0" xfId="0" applyNumberFormat="1" applyFont="1" applyAlignment="1">
      <alignment horizontal="right" indent="1"/>
    </xf>
    <xf numFmtId="0" fontId="16" fillId="3" borderId="4" xfId="0" applyFont="1" applyFill="1" applyBorder="1" applyAlignment="1">
      <alignment horizontal="right" vertical="center" wrapText="1" indent="1"/>
    </xf>
    <xf numFmtId="0" fontId="8" fillId="2" borderId="5" xfId="0" applyFont="1" applyFill="1" applyBorder="1" applyAlignment="1">
      <alignment horizontal="right" vertical="center" wrapText="1" indent="1"/>
    </xf>
    <xf numFmtId="0" fontId="9" fillId="3" borderId="1" xfId="0" applyFont="1" applyFill="1" applyBorder="1" applyAlignment="1">
      <alignment horizontal="right" vertical="center" wrapText="1" indent="1"/>
    </xf>
    <xf numFmtId="0" fontId="16" fillId="3" borderId="4" xfId="0" applyFont="1" applyFill="1" applyBorder="1" applyAlignment="1">
      <alignment horizontal="center" vertical="center" wrapText="1"/>
    </xf>
    <xf numFmtId="3" fontId="16" fillId="3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" fontId="8" fillId="0" borderId="5" xfId="0" applyNumberFormat="1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right" vertical="center" wrapText="1"/>
    </xf>
    <xf numFmtId="1" fontId="8" fillId="3" borderId="5" xfId="0" applyNumberFormat="1" applyFont="1" applyFill="1" applyBorder="1" applyAlignment="1">
      <alignment horizontal="left" vertical="center" wrapText="1"/>
    </xf>
    <xf numFmtId="3" fontId="8" fillId="3" borderId="5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right" vertical="center" wrapText="1" indent="1"/>
    </xf>
    <xf numFmtId="0" fontId="19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right" vertical="center" wrapText="1" indent="1"/>
    </xf>
    <xf numFmtId="3" fontId="8" fillId="3" borderId="5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 indent="1"/>
    </xf>
    <xf numFmtId="3" fontId="8" fillId="2" borderId="5" xfId="0" applyNumberFormat="1" applyFont="1" applyFill="1" applyBorder="1" applyAlignment="1">
      <alignment horizontal="left" vertical="center" wrapText="1"/>
    </xf>
    <xf numFmtId="3" fontId="9" fillId="3" borderId="9" xfId="0" applyNumberFormat="1" applyFont="1" applyFill="1" applyBorder="1" applyAlignment="1">
      <alignment horizontal="left" vertical="center" wrapText="1"/>
    </xf>
    <xf numFmtId="0" fontId="26" fillId="0" borderId="5" xfId="0" applyFont="1" applyBorder="1" applyAlignment="1">
      <alignment horizontal="right" vertical="center" wrapText="1" indent="1"/>
    </xf>
    <xf numFmtId="3" fontId="26" fillId="0" borderId="5" xfId="0" applyNumberFormat="1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right" vertical="center" wrapText="1" indent="1"/>
    </xf>
    <xf numFmtId="3" fontId="26" fillId="3" borderId="1" xfId="0" applyNumberFormat="1" applyFont="1" applyFill="1" applyBorder="1" applyAlignment="1">
      <alignment vertical="center" wrapText="1"/>
    </xf>
    <xf numFmtId="0" fontId="26" fillId="0" borderId="1" xfId="0" applyFont="1" applyBorder="1" applyAlignment="1">
      <alignment horizontal="right" vertical="center" wrapText="1" indent="1"/>
    </xf>
    <xf numFmtId="3" fontId="26" fillId="0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3" fontId="8" fillId="3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right" indent="1"/>
    </xf>
    <xf numFmtId="3" fontId="8" fillId="3" borderId="1" xfId="0" applyNumberFormat="1" applyFont="1" applyFill="1" applyBorder="1" applyAlignment="1"/>
    <xf numFmtId="3" fontId="8" fillId="2" borderId="1" xfId="0" applyNumberFormat="1" applyFont="1" applyFill="1" applyBorder="1" applyAlignment="1"/>
    <xf numFmtId="0" fontId="8" fillId="0" borderId="5" xfId="0" applyFont="1" applyBorder="1" applyAlignment="1">
      <alignment horizontal="right" vertical="center" wrapText="1" indent="1"/>
    </xf>
    <xf numFmtId="0" fontId="9" fillId="0" borderId="5" xfId="0" applyFont="1" applyFill="1" applyBorder="1" applyAlignment="1">
      <alignment vertical="center" wrapText="1"/>
    </xf>
    <xf numFmtId="3" fontId="9" fillId="0" borderId="5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 indent="1"/>
    </xf>
    <xf numFmtId="0" fontId="9" fillId="0" borderId="1" xfId="0" applyFont="1" applyFill="1" applyBorder="1" applyAlignment="1">
      <alignment horizontal="right" vertical="center" wrapText="1" indent="1"/>
    </xf>
    <xf numFmtId="3" fontId="9" fillId="0" borderId="5" xfId="0" applyNumberFormat="1" applyFont="1" applyFill="1" applyBorder="1" applyAlignment="1">
      <alignment horizontal="left" vertical="center" wrapText="1"/>
    </xf>
    <xf numFmtId="3" fontId="9" fillId="3" borderId="1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left" vertical="center" wrapText="1"/>
    </xf>
    <xf numFmtId="3" fontId="9" fillId="3" borderId="5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9" fillId="0" borderId="0" xfId="0" applyFont="1"/>
    <xf numFmtId="3" fontId="8" fillId="2" borderId="1" xfId="0" applyNumberFormat="1" applyFont="1" applyFill="1" applyBorder="1" applyAlignment="1">
      <alignment horizontal="right" vertical="center" wrapText="1" indent="1"/>
    </xf>
    <xf numFmtId="3" fontId="8" fillId="3" borderId="1" xfId="0" applyNumberFormat="1" applyFont="1" applyFill="1" applyBorder="1" applyAlignment="1">
      <alignment horizontal="right" vertical="center" wrapText="1" indent="1"/>
    </xf>
    <xf numFmtId="3" fontId="8" fillId="0" borderId="1" xfId="0" applyNumberFormat="1" applyFont="1" applyBorder="1" applyAlignment="1">
      <alignment horizontal="right" vertical="center" wrapText="1" indent="1"/>
    </xf>
    <xf numFmtId="3" fontId="8" fillId="0" borderId="1" xfId="0" applyNumberFormat="1" applyFont="1" applyBorder="1" applyAlignment="1">
      <alignment vertical="center" wrapText="1"/>
    </xf>
    <xf numFmtId="3" fontId="8" fillId="3" borderId="0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right" indent="1"/>
    </xf>
    <xf numFmtId="3" fontId="9" fillId="2" borderId="5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 indent="1"/>
    </xf>
    <xf numFmtId="0" fontId="8" fillId="0" borderId="5" xfId="0" applyFont="1" applyBorder="1" applyAlignment="1">
      <alignment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3" borderId="4" xfId="0" applyFont="1" applyFill="1" applyBorder="1" applyAlignment="1">
      <alignment horizontal="right" vertical="center" wrapText="1" indent="1"/>
    </xf>
    <xf numFmtId="0" fontId="16" fillId="3" borderId="8" xfId="0" applyFont="1" applyFill="1" applyBorder="1" applyAlignment="1">
      <alignment horizontal="right" vertical="center" wrapText="1" indent="1"/>
    </xf>
    <xf numFmtId="0" fontId="8" fillId="3" borderId="6" xfId="0" applyFont="1" applyFill="1" applyBorder="1" applyAlignment="1">
      <alignment horizontal="right" vertical="center" wrapText="1"/>
    </xf>
    <xf numFmtId="1" fontId="8" fillId="3" borderId="6" xfId="0" applyNumberFormat="1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right" vertical="center" wrapText="1"/>
    </xf>
    <xf numFmtId="1" fontId="8" fillId="3" borderId="0" xfId="0" applyNumberFormat="1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right" vertical="center" wrapText="1"/>
    </xf>
    <xf numFmtId="1" fontId="8" fillId="0" borderId="11" xfId="0" applyNumberFormat="1" applyFont="1" applyBorder="1" applyAlignment="1">
      <alignment horizontal="left" vertical="center" wrapText="1"/>
    </xf>
    <xf numFmtId="3" fontId="8" fillId="0" borderId="11" xfId="0" applyNumberFormat="1" applyFont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9" fillId="3" borderId="2" xfId="0" applyFont="1" applyFill="1" applyBorder="1" applyAlignment="1">
      <alignment horizontal="left" vertical="center" wrapText="1"/>
    </xf>
    <xf numFmtId="3" fontId="9" fillId="3" borderId="2" xfId="0" applyNumberFormat="1" applyFont="1" applyFill="1" applyBorder="1" applyAlignment="1">
      <alignment vertical="center" wrapText="1"/>
    </xf>
    <xf numFmtId="3" fontId="9" fillId="3" borderId="2" xfId="0" applyNumberFormat="1" applyFont="1" applyFill="1" applyBorder="1" applyAlignment="1">
      <alignment horizontal="left" vertical="center" wrapText="1"/>
    </xf>
    <xf numFmtId="1" fontId="16" fillId="3" borderId="0" xfId="0" applyNumberFormat="1" applyFont="1" applyFill="1" applyBorder="1" applyAlignment="1">
      <alignment horizontal="right" vertical="center" wrapText="1" indent="1"/>
    </xf>
    <xf numFmtId="3" fontId="16" fillId="3" borderId="0" xfId="0" applyNumberFormat="1" applyFont="1" applyFill="1" applyBorder="1" applyAlignment="1">
      <alignment vertical="center" wrapText="1" readingOrder="1"/>
    </xf>
    <xf numFmtId="1" fontId="16" fillId="0" borderId="2" xfId="0" applyNumberFormat="1" applyFont="1" applyBorder="1" applyAlignment="1">
      <alignment horizontal="right" vertical="center" wrapText="1" indent="1"/>
    </xf>
    <xf numFmtId="3" fontId="16" fillId="0" borderId="2" xfId="0" applyNumberFormat="1" applyFont="1" applyBorder="1" applyAlignment="1">
      <alignment vertical="center" wrapText="1" readingOrder="1"/>
    </xf>
    <xf numFmtId="0" fontId="26" fillId="0" borderId="9" xfId="0" applyFont="1" applyBorder="1" applyAlignment="1">
      <alignment horizontal="right" vertical="center" wrapText="1" indent="1"/>
    </xf>
    <xf numFmtId="3" fontId="26" fillId="0" borderId="9" xfId="0" applyNumberFormat="1" applyFont="1" applyFill="1" applyBorder="1" applyAlignment="1">
      <alignment vertical="center" wrapText="1"/>
    </xf>
    <xf numFmtId="0" fontId="26" fillId="3" borderId="2" xfId="0" applyFont="1" applyFill="1" applyBorder="1" applyAlignment="1">
      <alignment horizontal="right" vertical="center" wrapText="1" indent="1"/>
    </xf>
    <xf numFmtId="3" fontId="26" fillId="3" borderId="2" xfId="0" applyNumberFormat="1" applyFont="1" applyFill="1" applyBorder="1" applyAlignment="1">
      <alignment vertical="center" wrapText="1"/>
    </xf>
    <xf numFmtId="0" fontId="8" fillId="3" borderId="0" xfId="0" applyNumberFormat="1" applyFont="1" applyFill="1" applyBorder="1" applyAlignment="1">
      <alignment horizontal="right" vertical="center" wrapText="1" indent="1"/>
    </xf>
    <xf numFmtId="0" fontId="0" fillId="0" borderId="0" xfId="0" applyNumberFormat="1" applyBorder="1"/>
    <xf numFmtId="0" fontId="8" fillId="2" borderId="2" xfId="0" applyFont="1" applyFill="1" applyBorder="1" applyAlignment="1">
      <alignment horizontal="right" vertical="center" wrapText="1" indent="1"/>
    </xf>
    <xf numFmtId="3" fontId="8" fillId="3" borderId="5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/>
    </xf>
    <xf numFmtId="0" fontId="8" fillId="0" borderId="9" xfId="0" applyFont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3" fontId="9" fillId="0" borderId="9" xfId="0" applyNumberFormat="1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 indent="1"/>
    </xf>
    <xf numFmtId="1" fontId="8" fillId="0" borderId="0" xfId="0" applyNumberFormat="1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right" vertical="center" wrapText="1" indent="1"/>
    </xf>
    <xf numFmtId="3" fontId="8" fillId="0" borderId="0" xfId="0" applyNumberFormat="1" applyFont="1" applyFill="1" applyBorder="1" applyAlignment="1">
      <alignment horizontal="right" vertical="center" wrapText="1" indent="1"/>
    </xf>
    <xf numFmtId="3" fontId="8" fillId="3" borderId="9" xfId="0" applyNumberFormat="1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vertical="center" wrapText="1"/>
    </xf>
    <xf numFmtId="3" fontId="25" fillId="3" borderId="0" xfId="0" applyNumberFormat="1" applyFont="1" applyFill="1" applyBorder="1" applyAlignment="1">
      <alignment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right" vertical="center" wrapText="1" indent="1"/>
    </xf>
    <xf numFmtId="3" fontId="16" fillId="3" borderId="8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left" vertical="center" wrapText="1"/>
    </xf>
    <xf numFmtId="3" fontId="8" fillId="2" borderId="8" xfId="0" applyNumberFormat="1" applyFont="1" applyFill="1" applyBorder="1" applyAlignment="1">
      <alignment vertical="center" wrapText="1"/>
    </xf>
    <xf numFmtId="1" fontId="6" fillId="0" borderId="5" xfId="0" applyNumberFormat="1" applyFont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1" fontId="6" fillId="3" borderId="5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1" fontId="6" fillId="3" borderId="0" xfId="0" applyNumberFormat="1" applyFont="1" applyFill="1" applyBorder="1" applyAlignment="1">
      <alignment vertical="center"/>
    </xf>
    <xf numFmtId="1" fontId="6" fillId="2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0" fillId="0" borderId="0" xfId="0" applyAlignment="1"/>
    <xf numFmtId="0" fontId="16" fillId="3" borderId="8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25" fillId="3" borderId="3" xfId="0" applyFont="1" applyFill="1" applyBorder="1" applyAlignment="1">
      <alignment horizontal="right" vertical="center" wrapText="1"/>
    </xf>
    <xf numFmtId="3" fontId="25" fillId="3" borderId="3" xfId="0" applyNumberFormat="1" applyFont="1" applyFill="1" applyBorder="1" applyAlignment="1">
      <alignment horizontal="right" vertical="center" wrapText="1"/>
    </xf>
    <xf numFmtId="3" fontId="16" fillId="2" borderId="5" xfId="0" applyNumberFormat="1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vertical="center" wrapText="1"/>
    </xf>
    <xf numFmtId="3" fontId="25" fillId="0" borderId="1" xfId="0" applyNumberFormat="1" applyFont="1" applyFill="1" applyBorder="1" applyAlignment="1">
      <alignment vertical="center" wrapText="1"/>
    </xf>
    <xf numFmtId="3" fontId="16" fillId="3" borderId="1" xfId="0" applyNumberFormat="1" applyFont="1" applyFill="1" applyBorder="1" applyAlignment="1">
      <alignment vertical="center" wrapText="1"/>
    </xf>
    <xf numFmtId="3" fontId="25" fillId="3" borderId="1" xfId="0" applyNumberFormat="1" applyFont="1" applyFill="1" applyBorder="1" applyAlignment="1">
      <alignment vertical="center" wrapText="1"/>
    </xf>
    <xf numFmtId="3" fontId="16" fillId="0" borderId="0" xfId="0" applyNumberFormat="1" applyFont="1" applyAlignment="1"/>
    <xf numFmtId="3" fontId="16" fillId="2" borderId="1" xfId="0" applyNumberFormat="1" applyFont="1" applyFill="1" applyBorder="1" applyAlignment="1">
      <alignment vertical="center" wrapText="1"/>
    </xf>
    <xf numFmtId="3" fontId="25" fillId="2" borderId="1" xfId="0" applyNumberFormat="1" applyFont="1" applyFill="1" applyBorder="1" applyAlignment="1">
      <alignment vertical="center" wrapText="1"/>
    </xf>
    <xf numFmtId="3" fontId="16" fillId="3" borderId="0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/>
    </xf>
    <xf numFmtId="0" fontId="16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3" fontId="24" fillId="3" borderId="3" xfId="0" applyNumberFormat="1" applyFont="1" applyFill="1" applyBorder="1" applyAlignment="1">
      <alignment horizontal="center" vertical="center" wrapText="1"/>
    </xf>
    <xf numFmtId="3" fontId="16" fillId="3" borderId="3" xfId="0" applyNumberFormat="1" applyFont="1" applyFill="1" applyBorder="1" applyAlignment="1">
      <alignment horizontal="center" vertical="center" wrapText="1"/>
    </xf>
    <xf numFmtId="3" fontId="25" fillId="3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3" fontId="8" fillId="2" borderId="3" xfId="0" applyNumberFormat="1" applyFont="1" applyFill="1" applyBorder="1" applyAlignment="1">
      <alignment horizontal="right" vertical="center" wrapText="1" indent="1"/>
    </xf>
    <xf numFmtId="3" fontId="8" fillId="2" borderId="3" xfId="0" applyNumberFormat="1" applyFont="1" applyFill="1" applyBorder="1" applyAlignment="1">
      <alignment vertical="center" wrapText="1"/>
    </xf>
    <xf numFmtId="3" fontId="8" fillId="3" borderId="2" xfId="0" applyNumberFormat="1" applyFont="1" applyFill="1" applyBorder="1" applyAlignment="1">
      <alignment horizontal="right" vertical="center" wrapText="1" indent="1"/>
    </xf>
    <xf numFmtId="0" fontId="8" fillId="2" borderId="5" xfId="0" applyFont="1" applyFill="1" applyBorder="1" applyAlignment="1">
      <alignment vertical="center" wrapText="1"/>
    </xf>
    <xf numFmtId="3" fontId="8" fillId="2" borderId="15" xfId="0" applyNumberFormat="1" applyFont="1" applyFill="1" applyBorder="1" applyAlignment="1">
      <alignment vertical="center" wrapText="1"/>
    </xf>
    <xf numFmtId="0" fontId="18" fillId="0" borderId="6" xfId="0" applyFont="1" applyBorder="1"/>
    <xf numFmtId="0" fontId="8" fillId="0" borderId="8" xfId="0" applyFont="1" applyFill="1" applyBorder="1" applyAlignment="1">
      <alignment horizontal="right" vertical="center" wrapText="1" indent="1"/>
    </xf>
    <xf numFmtId="3" fontId="8" fillId="0" borderId="8" xfId="0" applyNumberFormat="1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3" fontId="9" fillId="2" borderId="3" xfId="0" applyNumberFormat="1" applyFont="1" applyFill="1" applyBorder="1" applyAlignment="1">
      <alignment vertical="center" wrapText="1"/>
    </xf>
    <xf numFmtId="3" fontId="8" fillId="3" borderId="2" xfId="0" applyNumberFormat="1" applyFont="1" applyFill="1" applyBorder="1" applyAlignment="1">
      <alignment horizontal="right" vertical="center" wrapText="1"/>
    </xf>
    <xf numFmtId="3" fontId="8" fillId="3" borderId="3" xfId="0" applyNumberFormat="1" applyFont="1" applyFill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0" fontId="19" fillId="0" borderId="4" xfId="0" applyFont="1" applyBorder="1"/>
    <xf numFmtId="3" fontId="9" fillId="3" borderId="3" xfId="0" applyNumberFormat="1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center" wrapText="1"/>
    </xf>
    <xf numFmtId="3" fontId="25" fillId="2" borderId="6" xfId="0" applyNumberFormat="1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3" fontId="8" fillId="3" borderId="3" xfId="0" applyNumberFormat="1" applyFont="1" applyFill="1" applyBorder="1" applyAlignment="1">
      <alignment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 wrapText="1" indent="1"/>
    </xf>
    <xf numFmtId="0" fontId="9" fillId="2" borderId="0" xfId="0" applyFont="1" applyFill="1" applyBorder="1" applyAlignment="1">
      <alignment horizontal="left" vertical="center" wrapText="1"/>
    </xf>
    <xf numFmtId="3" fontId="9" fillId="2" borderId="0" xfId="0" applyNumberFormat="1" applyFont="1" applyFill="1" applyBorder="1" applyAlignment="1">
      <alignment horizontal="left" vertical="center" wrapText="1"/>
    </xf>
    <xf numFmtId="3" fontId="9" fillId="2" borderId="4" xfId="0" applyNumberFormat="1" applyFont="1" applyFill="1" applyBorder="1" applyAlignment="1">
      <alignment horizontal="left" vertical="center" wrapText="1"/>
    </xf>
    <xf numFmtId="0" fontId="19" fillId="0" borderId="0" xfId="0" applyFont="1" applyBorder="1"/>
    <xf numFmtId="0" fontId="8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8" fillId="2" borderId="14" xfId="0" applyFont="1" applyFill="1" applyBorder="1"/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left"/>
    </xf>
    <xf numFmtId="0" fontId="24" fillId="0" borderId="6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6" fillId="3" borderId="0" xfId="0" applyFont="1" applyFill="1" applyBorder="1" applyAlignment="1">
      <alignment horizontal="right" vertical="center" wrapText="1" indent="1"/>
    </xf>
    <xf numFmtId="0" fontId="16" fillId="3" borderId="0" xfId="0" applyFont="1" applyFill="1" applyBorder="1" applyAlignment="1">
      <alignment horizontal="right" vertical="center" wrapText="1"/>
    </xf>
    <xf numFmtId="3" fontId="25" fillId="3" borderId="0" xfId="0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3" fontId="25" fillId="2" borderId="0" xfId="0" applyNumberFormat="1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right" vertical="center" wrapText="1" indent="1"/>
    </xf>
    <xf numFmtId="3" fontId="9" fillId="2" borderId="9" xfId="0" applyNumberFormat="1" applyFont="1" applyFill="1" applyBorder="1" applyAlignment="1">
      <alignment horizontal="left" vertical="center" wrapText="1"/>
    </xf>
    <xf numFmtId="3" fontId="8" fillId="2" borderId="9" xfId="0" applyNumberFormat="1" applyFont="1" applyFill="1" applyBorder="1" applyAlignment="1">
      <alignment vertical="center" wrapText="1"/>
    </xf>
    <xf numFmtId="3" fontId="16" fillId="3" borderId="0" xfId="0" applyNumberFormat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right" vertical="center" wrapText="1" inden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right" vertical="center" wrapText="1"/>
    </xf>
    <xf numFmtId="0" fontId="30" fillId="4" borderId="1" xfId="0" applyFont="1" applyFill="1" applyBorder="1" applyAlignment="1">
      <alignment horizontal="right" vertical="center" wrapText="1" indent="1"/>
    </xf>
    <xf numFmtId="0" fontId="30" fillId="4" borderId="1" xfId="0" applyFont="1" applyFill="1" applyBorder="1" applyAlignment="1">
      <alignment horizontal="left" vertical="center" wrapText="1"/>
    </xf>
    <xf numFmtId="3" fontId="30" fillId="4" borderId="1" xfId="0" applyNumberFormat="1" applyFont="1" applyFill="1" applyBorder="1" applyAlignment="1">
      <alignment horizontal="left" vertical="center" wrapText="1"/>
    </xf>
    <xf numFmtId="0" fontId="31" fillId="4" borderId="0" xfId="0" applyFont="1" applyFill="1"/>
    <xf numFmtId="0" fontId="16" fillId="3" borderId="8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3" fontId="9" fillId="2" borderId="2" xfId="0" applyNumberFormat="1" applyFont="1" applyFill="1" applyBorder="1" applyAlignment="1">
      <alignment vertical="center" wrapText="1"/>
    </xf>
    <xf numFmtId="0" fontId="17" fillId="2" borderId="0" xfId="0" applyFont="1" applyFill="1"/>
    <xf numFmtId="0" fontId="32" fillId="0" borderId="0" xfId="0" applyFont="1"/>
    <xf numFmtId="0" fontId="16" fillId="3" borderId="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right" vertical="center" wrapText="1" indent="1"/>
    </xf>
    <xf numFmtId="0" fontId="8" fillId="3" borderId="16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0" fillId="3" borderId="0" xfId="0" applyFill="1"/>
    <xf numFmtId="3" fontId="0" fillId="2" borderId="0" xfId="0" applyNumberFormat="1" applyFill="1"/>
    <xf numFmtId="3" fontId="0" fillId="3" borderId="0" xfId="0" applyNumberFormat="1" applyFill="1"/>
    <xf numFmtId="0" fontId="18" fillId="2" borderId="0" xfId="0" applyFont="1" applyFill="1" applyAlignment="1"/>
    <xf numFmtId="0" fontId="9" fillId="2" borderId="1" xfId="0" applyFont="1" applyFill="1" applyBorder="1" applyAlignment="1">
      <alignment horizontal="right" vertical="center" wrapText="1" indent="1"/>
    </xf>
    <xf numFmtId="0" fontId="16" fillId="3" borderId="8" xfId="0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3" borderId="3" xfId="0" applyNumberFormat="1" applyFont="1" applyFill="1" applyBorder="1" applyAlignment="1">
      <alignment horizontal="left" vertical="center" wrapText="1"/>
    </xf>
    <xf numFmtId="0" fontId="0" fillId="2" borderId="0" xfId="0" applyFill="1" applyBorder="1"/>
    <xf numFmtId="3" fontId="9" fillId="2" borderId="2" xfId="0" applyNumberFormat="1" applyFont="1" applyFill="1" applyBorder="1" applyAlignment="1">
      <alignment horizontal="right" vertical="center" wrapText="1"/>
    </xf>
    <xf numFmtId="0" fontId="19" fillId="2" borderId="0" xfId="0" applyFont="1" applyFill="1"/>
    <xf numFmtId="3" fontId="16" fillId="3" borderId="0" xfId="0" applyNumberFormat="1" applyFont="1" applyFill="1" applyAlignment="1"/>
    <xf numFmtId="0" fontId="9" fillId="3" borderId="9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25" fillId="3" borderId="5" xfId="0" applyFont="1" applyFill="1" applyBorder="1" applyAlignment="1">
      <alignment vertical="center" wrapText="1"/>
    </xf>
    <xf numFmtId="3" fontId="25" fillId="3" borderId="5" xfId="0" applyNumberFormat="1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right" vertical="center" wrapText="1"/>
    </xf>
    <xf numFmtId="1" fontId="8" fillId="2" borderId="5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wrapText="1"/>
    </xf>
    <xf numFmtId="0" fontId="18" fillId="3" borderId="0" xfId="0" applyFont="1" applyFill="1" applyBorder="1"/>
    <xf numFmtId="0" fontId="8" fillId="3" borderId="0" xfId="0" applyFont="1" applyFill="1" applyBorder="1" applyAlignment="1">
      <alignment vertical="center" wrapText="1"/>
    </xf>
    <xf numFmtId="3" fontId="8" fillId="3" borderId="13" xfId="0" applyNumberFormat="1" applyFont="1" applyFill="1" applyBorder="1" applyAlignment="1">
      <alignment vertical="center" wrapText="1"/>
    </xf>
    <xf numFmtId="1" fontId="18" fillId="3" borderId="0" xfId="0" applyNumberFormat="1" applyFont="1" applyFill="1"/>
    <xf numFmtId="3" fontId="8" fillId="2" borderId="2" xfId="0" applyNumberFormat="1" applyFont="1" applyFill="1" applyBorder="1" applyAlignment="1">
      <alignment horizontal="left" vertical="center" wrapText="1"/>
    </xf>
    <xf numFmtId="1" fontId="8" fillId="3" borderId="5" xfId="0" applyNumberFormat="1" applyFont="1" applyFill="1" applyBorder="1" applyAlignment="1">
      <alignment horizontal="right" vertical="center" wrapText="1"/>
    </xf>
    <xf numFmtId="1" fontId="16" fillId="2" borderId="5" xfId="0" applyNumberFormat="1" applyFont="1" applyFill="1" applyBorder="1" applyAlignment="1">
      <alignment horizontal="right" vertical="center" wrapText="1" indent="1"/>
    </xf>
    <xf numFmtId="1" fontId="8" fillId="2" borderId="5" xfId="0" applyNumberFormat="1" applyFont="1" applyFill="1" applyBorder="1" applyAlignment="1">
      <alignment horizontal="right" vertical="center" wrapText="1"/>
    </xf>
    <xf numFmtId="3" fontId="16" fillId="2" borderId="5" xfId="0" applyNumberFormat="1" applyFont="1" applyFill="1" applyBorder="1" applyAlignment="1">
      <alignment vertical="center" wrapText="1" readingOrder="1"/>
    </xf>
    <xf numFmtId="0" fontId="26" fillId="2" borderId="1" xfId="0" applyFont="1" applyFill="1" applyBorder="1" applyAlignment="1">
      <alignment horizontal="right" vertical="center" wrapText="1" indent="1"/>
    </xf>
    <xf numFmtId="3" fontId="26" fillId="2" borderId="1" xfId="0" applyNumberFormat="1" applyFont="1" applyFill="1" applyBorder="1" applyAlignment="1">
      <alignment vertical="center" wrapText="1"/>
    </xf>
    <xf numFmtId="0" fontId="23" fillId="2" borderId="0" xfId="0" applyFont="1" applyFill="1"/>
    <xf numFmtId="0" fontId="23" fillId="3" borderId="0" xfId="0" applyFont="1" applyFill="1"/>
    <xf numFmtId="0" fontId="25" fillId="3" borderId="0" xfId="0" applyFont="1" applyFill="1" applyBorder="1" applyAlignment="1">
      <alignment horizontal="left" vertical="center" wrapText="1"/>
    </xf>
    <xf numFmtId="3" fontId="25" fillId="3" borderId="0" xfId="0" applyNumberFormat="1" applyFont="1" applyFill="1" applyBorder="1" applyAlignment="1">
      <alignment horizontal="left" vertical="center" wrapText="1"/>
    </xf>
    <xf numFmtId="3" fontId="17" fillId="3" borderId="0" xfId="0" applyNumberFormat="1" applyFont="1" applyFill="1"/>
    <xf numFmtId="3" fontId="16" fillId="2" borderId="0" xfId="0" applyNumberFormat="1" applyFont="1" applyFill="1" applyBorder="1" applyAlignment="1">
      <alignment horizontal="right" vertical="center" wrapText="1" indent="1"/>
    </xf>
    <xf numFmtId="3" fontId="17" fillId="2" borderId="0" xfId="0" applyNumberFormat="1" applyFont="1" applyFill="1"/>
    <xf numFmtId="0" fontId="16" fillId="3" borderId="2" xfId="0" applyFont="1" applyFill="1" applyBorder="1"/>
    <xf numFmtId="3" fontId="16" fillId="3" borderId="2" xfId="0" applyNumberFormat="1" applyFont="1" applyFill="1" applyBorder="1" applyAlignment="1"/>
    <xf numFmtId="3" fontId="9" fillId="3" borderId="2" xfId="0" applyNumberFormat="1" applyFont="1" applyFill="1" applyBorder="1" applyAlignment="1">
      <alignment horizontal="right" vertical="center" wrapText="1" indent="1"/>
    </xf>
    <xf numFmtId="0" fontId="18" fillId="2" borderId="0" xfId="0" applyFont="1" applyFill="1" applyBorder="1" applyAlignment="1"/>
    <xf numFmtId="3" fontId="8" fillId="0" borderId="0" xfId="0" applyNumberFormat="1" applyFont="1" applyBorder="1" applyAlignment="1">
      <alignment horizontal="left" vertical="center" wrapText="1"/>
    </xf>
    <xf numFmtId="3" fontId="8" fillId="3" borderId="17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left" vertical="center" wrapText="1" indent="1"/>
    </xf>
    <xf numFmtId="1" fontId="16" fillId="0" borderId="5" xfId="0" applyNumberFormat="1" applyFont="1" applyBorder="1" applyAlignment="1">
      <alignment horizontal="left" vertical="center" wrapText="1" indent="1"/>
    </xf>
    <xf numFmtId="1" fontId="16" fillId="2" borderId="5" xfId="0" applyNumberFormat="1" applyFont="1" applyFill="1" applyBorder="1" applyAlignment="1">
      <alignment horizontal="left" vertical="center" wrapText="1" indent="1"/>
    </xf>
    <xf numFmtId="1" fontId="16" fillId="3" borderId="0" xfId="0" applyNumberFormat="1" applyFont="1" applyFill="1" applyBorder="1" applyAlignment="1">
      <alignment horizontal="left" vertical="center" wrapText="1" indent="1"/>
    </xf>
    <xf numFmtId="1" fontId="16" fillId="0" borderId="2" xfId="0" applyNumberFormat="1" applyFont="1" applyBorder="1" applyAlignment="1">
      <alignment horizontal="left" vertical="center" wrapText="1" indent="1"/>
    </xf>
    <xf numFmtId="1" fontId="16" fillId="3" borderId="8" xfId="0" applyNumberFormat="1" applyFont="1" applyFill="1" applyBorder="1" applyAlignment="1">
      <alignment vertical="center" wrapText="1" readingOrder="1"/>
    </xf>
    <xf numFmtId="3" fontId="16" fillId="3" borderId="8" xfId="0" applyNumberFormat="1" applyFont="1" applyFill="1" applyBorder="1" applyAlignment="1">
      <alignment vertical="center" wrapText="1" readingOrder="1"/>
    </xf>
    <xf numFmtId="3" fontId="18" fillId="3" borderId="0" xfId="0" applyNumberFormat="1" applyFont="1" applyFill="1"/>
    <xf numFmtId="3" fontId="18" fillId="2" borderId="0" xfId="0" applyNumberFormat="1" applyFont="1" applyFill="1"/>
    <xf numFmtId="1" fontId="16" fillId="3" borderId="8" xfId="0" applyNumberFormat="1" applyFont="1" applyFill="1" applyBorder="1" applyAlignment="1">
      <alignment horizontal="center" vertical="top" wrapText="1" readingOrder="1"/>
    </xf>
    <xf numFmtId="3" fontId="8" fillId="2" borderId="13" xfId="0" applyNumberFormat="1" applyFont="1" applyFill="1" applyBorder="1" applyAlignment="1">
      <alignment horizontal="left" vertical="center" wrapText="1"/>
    </xf>
    <xf numFmtId="3" fontId="16" fillId="3" borderId="8" xfId="0" applyNumberFormat="1" applyFont="1" applyFill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11" fillId="3" borderId="0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3" fontId="19" fillId="2" borderId="0" xfId="0" applyNumberFormat="1" applyFont="1" applyFill="1" applyAlignment="1">
      <alignment vertical="center" wrapText="1"/>
    </xf>
    <xf numFmtId="0" fontId="15" fillId="3" borderId="0" xfId="0" applyFont="1" applyFill="1" applyAlignment="1">
      <alignment horizontal="center" vertical="center" wrapText="1"/>
    </xf>
    <xf numFmtId="0" fontId="16" fillId="0" borderId="6" xfId="0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right" vertical="center" wrapText="1" indent="1"/>
    </xf>
    <xf numFmtId="0" fontId="16" fillId="3" borderId="8" xfId="0" applyFont="1" applyFill="1" applyBorder="1" applyAlignment="1">
      <alignment horizontal="right" vertical="center" wrapText="1" indent="1"/>
    </xf>
    <xf numFmtId="0" fontId="16" fillId="3" borderId="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right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right" vertical="center" wrapText="1" indent="1"/>
    </xf>
    <xf numFmtId="0" fontId="8" fillId="3" borderId="8" xfId="0" applyFont="1" applyFill="1" applyBorder="1" applyAlignment="1">
      <alignment horizontal="right" vertical="center" wrapText="1" inden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33" fillId="0" borderId="4" xfId="0" applyFont="1" applyBorder="1" applyAlignment="1">
      <alignment horizontal="center" wrapText="1"/>
    </xf>
    <xf numFmtId="0" fontId="22" fillId="0" borderId="0" xfId="0" applyFont="1" applyFill="1" applyAlignment="1">
      <alignment horizontal="center" vertical="center" wrapText="1"/>
    </xf>
    <xf numFmtId="0" fontId="24" fillId="3" borderId="4" xfId="0" applyFont="1" applyFill="1" applyBorder="1" applyAlignment="1">
      <alignment horizontal="right" vertical="center" wrapText="1" indent="1"/>
    </xf>
    <xf numFmtId="0" fontId="24" fillId="3" borderId="8" xfId="0" applyFont="1" applyFill="1" applyBorder="1" applyAlignment="1">
      <alignment horizontal="right" vertical="center" wrapText="1" indent="1"/>
    </xf>
    <xf numFmtId="0" fontId="24" fillId="3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16" fillId="3" borderId="7" xfId="0" applyFont="1" applyFill="1" applyBorder="1" applyAlignment="1">
      <alignment vertical="center" wrapText="1"/>
    </xf>
    <xf numFmtId="0" fontId="16" fillId="3" borderId="7" xfId="0" applyFont="1" applyFill="1" applyBorder="1" applyAlignment="1">
      <alignment horizontal="right" vertical="center" wrapText="1"/>
    </xf>
    <xf numFmtId="0" fontId="16" fillId="3" borderId="8" xfId="0" applyFont="1" applyFill="1" applyBorder="1" applyAlignment="1">
      <alignment horizontal="right" vertical="center" wrapText="1"/>
    </xf>
    <xf numFmtId="0" fontId="34" fillId="3" borderId="0" xfId="0" applyFont="1" applyFill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right" vertical="center" wrapText="1" readingOrder="2"/>
    </xf>
    <xf numFmtId="3" fontId="16" fillId="0" borderId="0" xfId="0" applyNumberFormat="1" applyFont="1" applyFill="1" applyBorder="1" applyAlignment="1">
      <alignment horizontal="right" vertical="center" wrapText="1"/>
    </xf>
    <xf numFmtId="3" fontId="16" fillId="0" borderId="0" xfId="0" applyNumberFormat="1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vertical="center" wrapText="1"/>
    </xf>
    <xf numFmtId="3" fontId="16" fillId="0" borderId="6" xfId="0" applyNumberFormat="1" applyFont="1" applyFill="1" applyBorder="1" applyAlignment="1">
      <alignment horizontal="right" vertical="center" wrapText="1"/>
    </xf>
    <xf numFmtId="3" fontId="16" fillId="3" borderId="4" xfId="0" applyNumberFormat="1" applyFont="1" applyFill="1" applyBorder="1" applyAlignment="1">
      <alignment horizontal="right" vertical="center" wrapText="1" indent="1"/>
    </xf>
    <xf numFmtId="3" fontId="16" fillId="3" borderId="12" xfId="0" applyNumberFormat="1" applyFont="1" applyFill="1" applyBorder="1" applyAlignment="1">
      <alignment horizontal="right" vertical="center" wrapText="1" indent="1"/>
    </xf>
    <xf numFmtId="0" fontId="16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IQ"/>
  <c:chart>
    <c:title>
      <c:tx>
        <c:rich>
          <a:bodyPr rot="0" spcFirstLastPara="1" vertOverflow="ellipsis" vert="horz" wrap="square" anchor="ctr" anchorCtr="1"/>
          <a:lstStyle/>
          <a:p>
            <a:pPr lvl="3" algn="ctr" rtl="0"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IQ" sz="1000" b="1" baseline="0"/>
              <a:t>شكل 1 المؤشرات الرئيسة لعدد مقاولات الابنية والانشاءات في القطاع العام للفترة من ( 2008 -2017) </a:t>
            </a:r>
            <a:endParaRPr lang="ar-IQ" sz="1000" b="1"/>
          </a:p>
        </c:rich>
      </c:tx>
      <c:layout>
        <c:manualLayout>
          <c:xMode val="edge"/>
          <c:yMode val="edge"/>
          <c:x val="0.11914755952200688"/>
          <c:y val="3.6216234426544987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4136054538051226E-2"/>
          <c:y val="0.18148916913782712"/>
          <c:w val="0.73824526891006115"/>
          <c:h val="0.66878617847316169"/>
        </c:manualLayout>
      </c:layout>
      <c:lineChart>
        <c:grouping val="standard"/>
        <c:ser>
          <c:idx val="0"/>
          <c:order val="0"/>
          <c:tx>
            <c:v>عدد مقاولات الابنية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'جدول 1'!$B$7:$B$16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'جدول 1'!$B$20:$B$29</c:f>
              <c:numCache>
                <c:formatCode>General</c:formatCode>
                <c:ptCount val="10"/>
                <c:pt idx="0" formatCode="0">
                  <c:v>1937</c:v>
                </c:pt>
                <c:pt idx="1">
                  <c:v>1273</c:v>
                </c:pt>
                <c:pt idx="2" formatCode="0">
                  <c:v>967</c:v>
                </c:pt>
                <c:pt idx="3" formatCode="0">
                  <c:v>1380</c:v>
                </c:pt>
                <c:pt idx="4" formatCode="0">
                  <c:v>1265</c:v>
                </c:pt>
                <c:pt idx="5" formatCode="0">
                  <c:v>1919</c:v>
                </c:pt>
                <c:pt idx="6" formatCode="0">
                  <c:v>1073</c:v>
                </c:pt>
                <c:pt idx="7">
                  <c:v>406</c:v>
                </c:pt>
                <c:pt idx="8" formatCode="0">
                  <c:v>212</c:v>
                </c:pt>
                <c:pt idx="9">
                  <c:v>132</c:v>
                </c:pt>
              </c:numCache>
            </c:numRef>
          </c:val>
        </c:ser>
        <c:ser>
          <c:idx val="1"/>
          <c:order val="1"/>
          <c:tx>
            <c:v>عدد مقاولات الانشاءات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'جدول 1'!$B$7:$B$16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'جدول 1'!$C$20:$C$29</c:f>
              <c:numCache>
                <c:formatCode>General</c:formatCode>
                <c:ptCount val="10"/>
                <c:pt idx="0" formatCode="0">
                  <c:v>2659</c:v>
                </c:pt>
                <c:pt idx="1">
                  <c:v>1513</c:v>
                </c:pt>
                <c:pt idx="2" formatCode="0">
                  <c:v>1255</c:v>
                </c:pt>
                <c:pt idx="3" formatCode="0">
                  <c:v>1644</c:v>
                </c:pt>
                <c:pt idx="4" formatCode="0">
                  <c:v>1570</c:v>
                </c:pt>
                <c:pt idx="5" formatCode="0">
                  <c:v>1959</c:v>
                </c:pt>
                <c:pt idx="6" formatCode="0">
                  <c:v>1073</c:v>
                </c:pt>
                <c:pt idx="7" formatCode="#,##0">
                  <c:v>523</c:v>
                </c:pt>
                <c:pt idx="8" formatCode="0">
                  <c:v>299</c:v>
                </c:pt>
                <c:pt idx="9" formatCode="#,##0">
                  <c:v>191</c:v>
                </c:pt>
              </c:numCache>
            </c:numRef>
          </c:val>
        </c:ser>
        <c:marker val="1"/>
        <c:axId val="39730560"/>
        <c:axId val="40543744"/>
      </c:lineChart>
      <c:catAx>
        <c:axId val="39730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IQ"/>
          </a:p>
        </c:txPr>
        <c:crossAx val="40543744"/>
        <c:crosses val="autoZero"/>
        <c:auto val="1"/>
        <c:lblAlgn val="ctr"/>
        <c:lblOffset val="100"/>
      </c:catAx>
      <c:valAx>
        <c:axId val="405437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IQ"/>
          </a:p>
        </c:txPr>
        <c:crossAx val="3973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108256763610961"/>
          <c:y val="0.27171136141739943"/>
          <c:w val="0.22785241672232351"/>
          <c:h val="0.26772887720749233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IQ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IQ"/>
    </a:p>
  </c:txPr>
  <c:printSettings>
    <c:headerFooter/>
    <c:pageMargins b="0.99" l="0.31496062992126028" r="0.15748031496063003" t="0.7480314960629926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IQ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IQ" sz="1000" b="1"/>
              <a:t>شكل</a:t>
            </a:r>
            <a:r>
              <a:rPr lang="ar-IQ" sz="1000" b="1" baseline="0"/>
              <a:t> 2 عدد مقاولات الابنية والانشاءات في القطاع العام على مستوى المحافظات لسنة 2017</a:t>
            </a:r>
            <a:endParaRPr lang="ar-IQ" sz="1000" b="1"/>
          </a:p>
        </c:rich>
      </c:tx>
      <c:layout>
        <c:manualLayout>
          <c:xMode val="edge"/>
          <c:yMode val="edge"/>
          <c:x val="0.17421216685806368"/>
          <c:y val="2.794116514658661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3264751227428034E-2"/>
          <c:y val="0.19458499892719094"/>
          <c:w val="0.94611897569885861"/>
          <c:h val="0.59749106457020251"/>
        </c:manualLayout>
      </c:layout>
      <c:barChart>
        <c:barDir val="col"/>
        <c:grouping val="clustered"/>
        <c:ser>
          <c:idx val="0"/>
          <c:order val="0"/>
          <c:tx>
            <c:v>عدد مقاولات الابنية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'جدول 1'!$C$38:$C$50</c:f>
              <c:strCache>
                <c:ptCount val="13"/>
                <c:pt idx="0">
                  <c:v>كركوك</c:v>
                </c:pt>
                <c:pt idx="1">
                  <c:v>ديالى</c:v>
                </c:pt>
                <c:pt idx="2">
                  <c:v>الانبار</c:v>
                </c:pt>
                <c:pt idx="3">
                  <c:v>بغداد</c:v>
                </c:pt>
                <c:pt idx="4">
                  <c:v>بابل</c:v>
                </c:pt>
                <c:pt idx="5">
                  <c:v>كربلاء</c:v>
                </c:pt>
                <c:pt idx="6">
                  <c:v>واسط</c:v>
                </c:pt>
                <c:pt idx="7">
                  <c:v>صلاح الدين</c:v>
                </c:pt>
                <c:pt idx="8">
                  <c:v>نجف</c:v>
                </c:pt>
                <c:pt idx="9">
                  <c:v>قادسية</c:v>
                </c:pt>
                <c:pt idx="10">
                  <c:v>ذي قار</c:v>
                </c:pt>
                <c:pt idx="11">
                  <c:v>ميسان</c:v>
                </c:pt>
                <c:pt idx="12">
                  <c:v>البصرة</c:v>
                </c:pt>
              </c:strCache>
            </c:strRef>
          </c:cat>
          <c:val>
            <c:numRef>
              <c:f>'جدول 1'!$F$38:$F$50</c:f>
              <c:numCache>
                <c:formatCode>0</c:formatCode>
                <c:ptCount val="13"/>
                <c:pt idx="0">
                  <c:v>0</c:v>
                </c:pt>
                <c:pt idx="1">
                  <c:v>18</c:v>
                </c:pt>
                <c:pt idx="2">
                  <c:v>0</c:v>
                </c:pt>
                <c:pt idx="3">
                  <c:v>60</c:v>
                </c:pt>
                <c:pt idx="4">
                  <c:v>23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16</c:v>
                </c:pt>
              </c:numCache>
            </c:numRef>
          </c:val>
        </c:ser>
        <c:ser>
          <c:idx val="1"/>
          <c:order val="1"/>
          <c:tx>
            <c:v>عدد مقاولات الانشاءات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'جدول 1'!$C$38:$C$50</c:f>
              <c:strCache>
                <c:ptCount val="13"/>
                <c:pt idx="0">
                  <c:v>كركوك</c:v>
                </c:pt>
                <c:pt idx="1">
                  <c:v>ديالى</c:v>
                </c:pt>
                <c:pt idx="2">
                  <c:v>الانبار</c:v>
                </c:pt>
                <c:pt idx="3">
                  <c:v>بغداد</c:v>
                </c:pt>
                <c:pt idx="4">
                  <c:v>بابل</c:v>
                </c:pt>
                <c:pt idx="5">
                  <c:v>كربلاء</c:v>
                </c:pt>
                <c:pt idx="6">
                  <c:v>واسط</c:v>
                </c:pt>
                <c:pt idx="7">
                  <c:v>صلاح الدين</c:v>
                </c:pt>
                <c:pt idx="8">
                  <c:v>نجف</c:v>
                </c:pt>
                <c:pt idx="9">
                  <c:v>قادسية</c:v>
                </c:pt>
                <c:pt idx="10">
                  <c:v>ذي قار</c:v>
                </c:pt>
                <c:pt idx="11">
                  <c:v>ميسان</c:v>
                </c:pt>
                <c:pt idx="12">
                  <c:v>البصرة</c:v>
                </c:pt>
              </c:strCache>
            </c:strRef>
          </c:cat>
          <c:val>
            <c:numRef>
              <c:f>'جدول 1'!$G$38:$G$50</c:f>
              <c:numCache>
                <c:formatCode>0</c:formatCode>
                <c:ptCount val="13"/>
                <c:pt idx="0">
                  <c:v>1</c:v>
                </c:pt>
                <c:pt idx="1">
                  <c:v>21</c:v>
                </c:pt>
                <c:pt idx="2">
                  <c:v>12</c:v>
                </c:pt>
                <c:pt idx="3">
                  <c:v>21</c:v>
                </c:pt>
                <c:pt idx="4">
                  <c:v>27</c:v>
                </c:pt>
                <c:pt idx="5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44</c:v>
                </c:pt>
                <c:pt idx="10">
                  <c:v>2</c:v>
                </c:pt>
                <c:pt idx="11">
                  <c:v>15</c:v>
                </c:pt>
                <c:pt idx="12">
                  <c:v>34</c:v>
                </c:pt>
              </c:numCache>
            </c:numRef>
          </c:val>
        </c:ser>
        <c:gapWidth val="219"/>
        <c:overlap val="-27"/>
        <c:axId val="40306560"/>
        <c:axId val="40308096"/>
      </c:barChart>
      <c:dateAx>
        <c:axId val="40306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IQ"/>
          </a:p>
        </c:txPr>
        <c:crossAx val="40308096"/>
        <c:crosses val="autoZero"/>
        <c:lblOffset val="100"/>
        <c:baseTimeUnit val="days"/>
      </c:dateAx>
      <c:valAx>
        <c:axId val="403080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IQ"/>
          </a:p>
        </c:txPr>
        <c:crossAx val="4030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024514921477814"/>
          <c:y val="0.19039593951067771"/>
          <c:w val="0.22642950888129959"/>
          <c:h val="0.1713135206904315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IQ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IQ"/>
    </a:p>
  </c:txPr>
  <c:printSettings>
    <c:headerFooter/>
    <c:pageMargins b="0.75000000000000144" l="0.70000000000000062" r="0.70000000000000062" t="0.75000000000000144" header="0.30000000000000032" footer="0.30000000000000032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12</xdr:row>
      <xdr:rowOff>28575</xdr:rowOff>
    </xdr:from>
    <xdr:to>
      <xdr:col>3</xdr:col>
      <xdr:colOff>1247774</xdr:colOff>
      <xdr:row>13</xdr:row>
      <xdr:rowOff>247650</xdr:rowOff>
    </xdr:to>
    <xdr:sp macro="" textlink="">
      <xdr:nvSpPr>
        <xdr:cNvPr id="2" name="TextBox 1"/>
        <xdr:cNvSpPr txBox="1"/>
      </xdr:nvSpPr>
      <xdr:spPr>
        <a:xfrm>
          <a:off x="9985819501" y="3076575"/>
          <a:ext cx="38385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الجداول الصفرية لكل من ( ميزانية - حكم محلي - بلدية - اخرى ) 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319892</xdr:colOff>
      <xdr:row>20</xdr:row>
      <xdr:rowOff>271195</xdr:rowOff>
    </xdr:from>
    <xdr:to>
      <xdr:col>3</xdr:col>
      <xdr:colOff>663539</xdr:colOff>
      <xdr:row>22</xdr:row>
      <xdr:rowOff>31037</xdr:rowOff>
    </xdr:to>
    <xdr:sp macro="" textlink="">
      <xdr:nvSpPr>
        <xdr:cNvPr id="2" name="TextBox 1"/>
        <xdr:cNvSpPr txBox="1"/>
      </xdr:nvSpPr>
      <xdr:spPr>
        <a:xfrm>
          <a:off x="9993747725" y="5397571"/>
          <a:ext cx="3029911" cy="3163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endParaRPr lang="en-US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19</xdr:row>
      <xdr:rowOff>47623</xdr:rowOff>
    </xdr:from>
    <xdr:to>
      <xdr:col>4</xdr:col>
      <xdr:colOff>296884</xdr:colOff>
      <xdr:row>20</xdr:row>
      <xdr:rowOff>173181</xdr:rowOff>
    </xdr:to>
    <xdr:sp macro="" textlink="">
      <xdr:nvSpPr>
        <xdr:cNvPr id="2" name="TextBox 1"/>
        <xdr:cNvSpPr txBox="1"/>
      </xdr:nvSpPr>
      <xdr:spPr>
        <a:xfrm>
          <a:off x="9929837240" y="4550350"/>
          <a:ext cx="3401785" cy="397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IQ">
              <a:effectLst/>
            </a:rPr>
            <a:t>-</a:t>
          </a:r>
          <a:r>
            <a:rPr lang="ar-IQ" baseline="0">
              <a:effectLst/>
            </a:rPr>
            <a:t> تم حذف  الاعمدة الصفرية  لكل من (للابنية التجارية والتحويلية )</a:t>
          </a:r>
          <a:endParaRPr lang="en-US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24490</xdr:colOff>
      <xdr:row>28</xdr:row>
      <xdr:rowOff>31294</xdr:rowOff>
    </xdr:from>
    <xdr:to>
      <xdr:col>4</xdr:col>
      <xdr:colOff>853165</xdr:colOff>
      <xdr:row>29</xdr:row>
      <xdr:rowOff>272142</xdr:rowOff>
    </xdr:to>
    <xdr:sp macro="" textlink="">
      <xdr:nvSpPr>
        <xdr:cNvPr id="3" name="TextBox 2"/>
        <xdr:cNvSpPr txBox="1"/>
      </xdr:nvSpPr>
      <xdr:spPr>
        <a:xfrm>
          <a:off x="10030767978" y="6848473"/>
          <a:ext cx="3046639" cy="676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للابنية التجارية 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19</xdr:row>
      <xdr:rowOff>84666</xdr:rowOff>
    </xdr:from>
    <xdr:to>
      <xdr:col>8</xdr:col>
      <xdr:colOff>1</xdr:colOff>
      <xdr:row>22</xdr:row>
      <xdr:rowOff>95251</xdr:rowOff>
    </xdr:to>
    <xdr:sp macro="" textlink="">
      <xdr:nvSpPr>
        <xdr:cNvPr id="2" name="TextBox 1"/>
        <xdr:cNvSpPr txBox="1"/>
      </xdr:nvSpPr>
      <xdr:spPr>
        <a:xfrm>
          <a:off x="10052822582" y="4042833"/>
          <a:ext cx="5386917" cy="836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endParaRPr lang="en-US">
            <a:effectLst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60512</xdr:colOff>
      <xdr:row>28</xdr:row>
      <xdr:rowOff>41462</xdr:rowOff>
    </xdr:from>
    <xdr:to>
      <xdr:col>2</xdr:col>
      <xdr:colOff>1070162</xdr:colOff>
      <xdr:row>29</xdr:row>
      <xdr:rowOff>180975</xdr:rowOff>
    </xdr:to>
    <xdr:sp macro="" textlink="">
      <xdr:nvSpPr>
        <xdr:cNvPr id="2" name="TextBox 1"/>
        <xdr:cNvSpPr txBox="1"/>
      </xdr:nvSpPr>
      <xdr:spPr>
        <a:xfrm>
          <a:off x="9911799044" y="6529668"/>
          <a:ext cx="5312709" cy="442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endParaRPr lang="en-US" sz="1000" b="1"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8</xdr:row>
      <xdr:rowOff>31750</xdr:rowOff>
    </xdr:from>
    <xdr:to>
      <xdr:col>3</xdr:col>
      <xdr:colOff>1164166</xdr:colOff>
      <xdr:row>11</xdr:row>
      <xdr:rowOff>152401</xdr:rowOff>
    </xdr:to>
    <xdr:sp macro="" textlink="">
      <xdr:nvSpPr>
        <xdr:cNvPr id="3" name="TextBox 2"/>
        <xdr:cNvSpPr txBox="1"/>
      </xdr:nvSpPr>
      <xdr:spPr>
        <a:xfrm>
          <a:off x="10055246168" y="2614083"/>
          <a:ext cx="4286249" cy="94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لكل من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ذاتي - تنمية الأقاليم - عربي - اجنبي - حكم محلي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r>
            <a:rPr lang="ar-SA" sz="1100" baseline="0"/>
            <a:t>.</a:t>
          </a:r>
          <a:endParaRPr 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17369</xdr:colOff>
      <xdr:row>15</xdr:row>
      <xdr:rowOff>67235</xdr:rowOff>
    </xdr:from>
    <xdr:to>
      <xdr:col>6</xdr:col>
      <xdr:colOff>55470</xdr:colOff>
      <xdr:row>17</xdr:row>
      <xdr:rowOff>56028</xdr:rowOff>
    </xdr:to>
    <xdr:sp macro="" textlink="">
      <xdr:nvSpPr>
        <xdr:cNvPr id="2" name="TextBox 1"/>
        <xdr:cNvSpPr txBox="1"/>
      </xdr:nvSpPr>
      <xdr:spPr>
        <a:xfrm>
          <a:off x="9910651001" y="3429000"/>
          <a:ext cx="6010836" cy="5490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(ميزانية - عربي - اجنبي - تنمية اقاليم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17369</xdr:colOff>
      <xdr:row>10</xdr:row>
      <xdr:rowOff>67235</xdr:rowOff>
    </xdr:from>
    <xdr:to>
      <xdr:col>6</xdr:col>
      <xdr:colOff>55470</xdr:colOff>
      <xdr:row>12</xdr:row>
      <xdr:rowOff>56028</xdr:rowOff>
    </xdr:to>
    <xdr:sp macro="" textlink="">
      <xdr:nvSpPr>
        <xdr:cNvPr id="2" name="TextBox 1"/>
        <xdr:cNvSpPr txBox="1"/>
      </xdr:nvSpPr>
      <xdr:spPr>
        <a:xfrm>
          <a:off x="9984125730" y="4039160"/>
          <a:ext cx="6010276" cy="541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</a:t>
          </a:r>
          <a:r>
            <a:rPr lang="ar-IQ" sz="1100" b="1" baseline="0">
              <a:latin typeface="Arial" pitchFamily="34" charset="0"/>
              <a:cs typeface="Arial" pitchFamily="34" charset="0"/>
            </a:rPr>
            <a:t>(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ذاتي- عربي - اجنبي - حكم محلي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64294</xdr:rowOff>
    </xdr:from>
    <xdr:to>
      <xdr:col>4</xdr:col>
      <xdr:colOff>380999</xdr:colOff>
      <xdr:row>25</xdr:row>
      <xdr:rowOff>245269</xdr:rowOff>
    </xdr:to>
    <xdr:sp macro="" textlink="">
      <xdr:nvSpPr>
        <xdr:cNvPr id="2" name="TextBox 1"/>
        <xdr:cNvSpPr txBox="1"/>
      </xdr:nvSpPr>
      <xdr:spPr>
        <a:xfrm>
          <a:off x="9946624126" y="5267325"/>
          <a:ext cx="4207668" cy="4548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الصفرية لكل من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خطة - ذاتي</a:t>
          </a:r>
          <a:r>
            <a:rPr lang="ar-SA" sz="1100" b="1" baseline="0">
              <a:latin typeface="Arial" pitchFamily="34" charset="0"/>
              <a:cs typeface="Arial" pitchFamily="34" charset="0"/>
            </a:rPr>
            <a:t>-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عربي - اجنبي 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حكم محلي</a:t>
          </a:r>
          <a:r>
            <a:rPr lang="ar-IQ" sz="1100" b="1" baseline="0">
              <a:latin typeface="Arial" pitchFamily="34" charset="0"/>
              <a:cs typeface="Arial" pitchFamily="34" charset="0"/>
            </a:rPr>
            <a:t>- تنمية اقاليم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 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30107</xdr:colOff>
      <xdr:row>17</xdr:row>
      <xdr:rowOff>68099</xdr:rowOff>
    </xdr:from>
    <xdr:to>
      <xdr:col>5</xdr:col>
      <xdr:colOff>591207</xdr:colOff>
      <xdr:row>19</xdr:row>
      <xdr:rowOff>49049</xdr:rowOff>
    </xdr:to>
    <xdr:sp macro="" textlink="">
      <xdr:nvSpPr>
        <xdr:cNvPr id="2" name="TextBox 1"/>
        <xdr:cNvSpPr txBox="1"/>
      </xdr:nvSpPr>
      <xdr:spPr>
        <a:xfrm>
          <a:off x="10042295086" y="4108013"/>
          <a:ext cx="4732393" cy="528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 الصفرية لكل من( خطة - ذاتي - حكم المحلي - عربي - اجنبي - تنمية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اقاليم 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82434</xdr:colOff>
      <xdr:row>50</xdr:row>
      <xdr:rowOff>0</xdr:rowOff>
    </xdr:from>
    <xdr:ext cx="184730" cy="264560"/>
    <xdr:sp macro="" textlink="">
      <xdr:nvSpPr>
        <xdr:cNvPr id="3" name="TextBox 2"/>
        <xdr:cNvSpPr txBox="1"/>
      </xdr:nvSpPr>
      <xdr:spPr>
        <a:xfrm>
          <a:off x="10018047625" y="8783053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twoCellAnchor>
    <xdr:from>
      <xdr:col>0</xdr:col>
      <xdr:colOff>110290</xdr:colOff>
      <xdr:row>17</xdr:row>
      <xdr:rowOff>60157</xdr:rowOff>
    </xdr:from>
    <xdr:to>
      <xdr:col>8</xdr:col>
      <xdr:colOff>812132</xdr:colOff>
      <xdr:row>33</xdr:row>
      <xdr:rowOff>10025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50131</xdr:colOff>
      <xdr:row>35</xdr:row>
      <xdr:rowOff>100263</xdr:rowOff>
    </xdr:from>
    <xdr:to>
      <xdr:col>8</xdr:col>
      <xdr:colOff>671764</xdr:colOff>
      <xdr:row>50</xdr:row>
      <xdr:rowOff>30080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30108</xdr:colOff>
      <xdr:row>10</xdr:row>
      <xdr:rowOff>68099</xdr:rowOff>
    </xdr:from>
    <xdr:to>
      <xdr:col>5</xdr:col>
      <xdr:colOff>875862</xdr:colOff>
      <xdr:row>12</xdr:row>
      <xdr:rowOff>49049</xdr:rowOff>
    </xdr:to>
    <xdr:sp macro="" textlink="">
      <xdr:nvSpPr>
        <xdr:cNvPr id="2" name="TextBox 1"/>
        <xdr:cNvSpPr txBox="1"/>
      </xdr:nvSpPr>
      <xdr:spPr>
        <a:xfrm>
          <a:off x="10042098017" y="2192065"/>
          <a:ext cx="5246961" cy="528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خطة - ذاتي - حكم محلي - عربي - اجنبي - تنمية اقاليم 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13</xdr:row>
      <xdr:rowOff>47625</xdr:rowOff>
    </xdr:from>
    <xdr:to>
      <xdr:col>3</xdr:col>
      <xdr:colOff>1095375</xdr:colOff>
      <xdr:row>14</xdr:row>
      <xdr:rowOff>228600</xdr:rowOff>
    </xdr:to>
    <xdr:sp macro="" textlink="">
      <xdr:nvSpPr>
        <xdr:cNvPr id="2" name="TextBox 1"/>
        <xdr:cNvSpPr txBox="1"/>
      </xdr:nvSpPr>
      <xdr:spPr>
        <a:xfrm>
          <a:off x="9986486250" y="2943225"/>
          <a:ext cx="3905249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( 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خطة - ذاتي - عربي - اجنبي 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10</xdr:row>
      <xdr:rowOff>47625</xdr:rowOff>
    </xdr:from>
    <xdr:to>
      <xdr:col>5</xdr:col>
      <xdr:colOff>123825</xdr:colOff>
      <xdr:row>11</xdr:row>
      <xdr:rowOff>200025</xdr:rowOff>
    </xdr:to>
    <xdr:sp macro="" textlink="">
      <xdr:nvSpPr>
        <xdr:cNvPr id="2" name="TextBox 1"/>
        <xdr:cNvSpPr txBox="1"/>
      </xdr:nvSpPr>
      <xdr:spPr>
        <a:xfrm>
          <a:off x="9982400025" y="2314575"/>
          <a:ext cx="46291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لكل من (خطة - ذاتي - عربي - اجنبي -  حكم محلي 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37599</xdr:colOff>
      <xdr:row>12</xdr:row>
      <xdr:rowOff>0</xdr:rowOff>
    </xdr:from>
    <xdr:to>
      <xdr:col>5</xdr:col>
      <xdr:colOff>96320</xdr:colOff>
      <xdr:row>13</xdr:row>
      <xdr:rowOff>12533</xdr:rowOff>
    </xdr:to>
    <xdr:sp macro="" textlink="">
      <xdr:nvSpPr>
        <xdr:cNvPr id="2" name="TextBox 1"/>
        <xdr:cNvSpPr txBox="1"/>
      </xdr:nvSpPr>
      <xdr:spPr>
        <a:xfrm>
          <a:off x="9993094888" y="4002640"/>
          <a:ext cx="4157682" cy="290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/>
            <a:t>-</a:t>
          </a:r>
          <a:r>
            <a:rPr lang="ar-SA" sz="1100" b="1" baseline="0"/>
            <a:t> تم حذف </a:t>
          </a:r>
          <a:r>
            <a:rPr lang="ar-IQ" sz="1100" b="1" baseline="0"/>
            <a:t>الاعمدة </a:t>
          </a:r>
          <a:r>
            <a:rPr lang="ar-SA" sz="1100" b="1" baseline="0"/>
            <a:t>الصفرية (  </a:t>
          </a:r>
          <a:r>
            <a:rPr lang="ar-IQ" sz="1100" b="1" baseline="0"/>
            <a:t>خطة -ذاتي - عربي - اجنبي - تنمية اقاليم - حكم محلي</a:t>
          </a:r>
          <a:r>
            <a:rPr lang="ar-SA" sz="1100" b="1" baseline="0"/>
            <a:t>) </a:t>
          </a:r>
          <a:endParaRPr lang="en-US" sz="1100" b="1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266701</xdr:colOff>
      <xdr:row>10</xdr:row>
      <xdr:rowOff>0</xdr:rowOff>
    </xdr:from>
    <xdr:to>
      <xdr:col>5</xdr:col>
      <xdr:colOff>47626</xdr:colOff>
      <xdr:row>10</xdr:row>
      <xdr:rowOff>685801</xdr:rowOff>
    </xdr:to>
    <xdr:sp macro="" textlink="">
      <xdr:nvSpPr>
        <xdr:cNvPr id="2" name="TextBox 1"/>
        <xdr:cNvSpPr txBox="1"/>
      </xdr:nvSpPr>
      <xdr:spPr>
        <a:xfrm>
          <a:off x="9985543274" y="4857750"/>
          <a:ext cx="4829175" cy="685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الصفرية لكل من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خطة - عربي - اجنبي 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حكم محلي -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ذاتي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</xdr:row>
      <xdr:rowOff>57150</xdr:rowOff>
    </xdr:from>
    <xdr:to>
      <xdr:col>4</xdr:col>
      <xdr:colOff>209550</xdr:colOff>
      <xdr:row>12</xdr:row>
      <xdr:rowOff>19050</xdr:rowOff>
    </xdr:to>
    <xdr:sp macro="" textlink="">
      <xdr:nvSpPr>
        <xdr:cNvPr id="2" name="TextBox 1"/>
        <xdr:cNvSpPr txBox="1"/>
      </xdr:nvSpPr>
      <xdr:spPr>
        <a:xfrm>
          <a:off x="9991629750" y="3648075"/>
          <a:ext cx="3257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لل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حكم محلي 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7</xdr:row>
      <xdr:rowOff>57150</xdr:rowOff>
    </xdr:from>
    <xdr:to>
      <xdr:col>6</xdr:col>
      <xdr:colOff>1</xdr:colOff>
      <xdr:row>10</xdr:row>
      <xdr:rowOff>209550</xdr:rowOff>
    </xdr:to>
    <xdr:sp macro="" textlink="">
      <xdr:nvSpPr>
        <xdr:cNvPr id="2" name="TextBox 1"/>
        <xdr:cNvSpPr txBox="1"/>
      </xdr:nvSpPr>
      <xdr:spPr>
        <a:xfrm>
          <a:off x="9984028799" y="3314700"/>
          <a:ext cx="5905501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ا</a:t>
          </a:r>
          <a:r>
            <a:rPr lang="ar-IQ" sz="1100" b="1" baseline="0">
              <a:latin typeface="Arial" pitchFamily="34" charset="0"/>
              <a:cs typeface="Arial" pitchFamily="34" charset="0"/>
            </a:rPr>
            <a:t>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لكل من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خطة - ذاتي - عربي ا</a:t>
          </a:r>
          <a:r>
            <a:rPr lang="en-US" sz="1100" b="1" baseline="0">
              <a:latin typeface="Arial" pitchFamily="34" charset="0"/>
              <a:cs typeface="Arial" pitchFamily="34" charset="0"/>
            </a:rPr>
            <a:t>-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جني - تنمية اقاليم 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حكم محلي 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9</xdr:row>
      <xdr:rowOff>0</xdr:rowOff>
    </xdr:from>
    <xdr:to>
      <xdr:col>5</xdr:col>
      <xdr:colOff>530165</xdr:colOff>
      <xdr:row>9</xdr:row>
      <xdr:rowOff>314504</xdr:rowOff>
    </xdr:to>
    <xdr:sp macro="" textlink="">
      <xdr:nvSpPr>
        <xdr:cNvPr id="2" name="TextBox 1"/>
        <xdr:cNvSpPr txBox="1"/>
      </xdr:nvSpPr>
      <xdr:spPr>
        <a:xfrm>
          <a:off x="10007800684" y="2219505"/>
          <a:ext cx="4671561" cy="3145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الصفرية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خطة - ذاتي - تنمية اقاليم - عربي - اجنبي 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حكم محلي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28575</xdr:rowOff>
    </xdr:from>
    <xdr:to>
      <xdr:col>7</xdr:col>
      <xdr:colOff>866882</xdr:colOff>
      <xdr:row>16</xdr:row>
      <xdr:rowOff>117725</xdr:rowOff>
    </xdr:to>
    <xdr:sp macro="" textlink="">
      <xdr:nvSpPr>
        <xdr:cNvPr id="2" name="TextBox 1"/>
        <xdr:cNvSpPr txBox="1"/>
      </xdr:nvSpPr>
      <xdr:spPr>
        <a:xfrm>
          <a:off x="9991403933" y="3603126"/>
          <a:ext cx="6347610" cy="367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>
              <a:latin typeface="Arial" pitchFamily="34" charset="0"/>
              <a:cs typeface="Arial" pitchFamily="34" charset="0"/>
            </a:rPr>
            <a:t>- تم حذف الاعمدة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الصفرية ( خطة - عربي - اجنبي 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606240</xdr:colOff>
      <xdr:row>30</xdr:row>
      <xdr:rowOff>85725</xdr:rowOff>
    </xdr:from>
    <xdr:ext cx="184731" cy="264560"/>
    <xdr:sp macro="" textlink="">
      <xdr:nvSpPr>
        <xdr:cNvPr id="4" name="TextBox 3"/>
        <xdr:cNvSpPr txBox="1"/>
      </xdr:nvSpPr>
      <xdr:spPr>
        <a:xfrm>
          <a:off x="152933004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ar-IQ"/>
        </a:p>
      </xdr:txBody>
    </xdr:sp>
    <xdr:clientData/>
  </xdr:oneCellAnchor>
  <xdr:twoCellAnchor>
    <xdr:from>
      <xdr:col>1</xdr:col>
      <xdr:colOff>66261</xdr:colOff>
      <xdr:row>19</xdr:row>
      <xdr:rowOff>82826</xdr:rowOff>
    </xdr:from>
    <xdr:to>
      <xdr:col>5</xdr:col>
      <xdr:colOff>1225826</xdr:colOff>
      <xdr:row>20</xdr:row>
      <xdr:rowOff>99392</xdr:rowOff>
    </xdr:to>
    <xdr:sp macro="" textlink="">
      <xdr:nvSpPr>
        <xdr:cNvPr id="3" name="TextBox 2"/>
        <xdr:cNvSpPr txBox="1"/>
      </xdr:nvSpPr>
      <xdr:spPr>
        <a:xfrm>
          <a:off x="10446067500" y="4182717"/>
          <a:ext cx="5027543" cy="207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endParaRPr lang="ar-SA" sz="1100" b="1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11842</xdr:rowOff>
    </xdr:from>
    <xdr:to>
      <xdr:col>3</xdr:col>
      <xdr:colOff>752475</xdr:colOff>
      <xdr:row>29</xdr:row>
      <xdr:rowOff>78517</xdr:rowOff>
    </xdr:to>
    <xdr:sp macro="" textlink="">
      <xdr:nvSpPr>
        <xdr:cNvPr id="2" name="TextBox 1"/>
        <xdr:cNvSpPr txBox="1"/>
      </xdr:nvSpPr>
      <xdr:spPr>
        <a:xfrm>
          <a:off x="9911451646" y="6293193"/>
          <a:ext cx="3996124" cy="336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endParaRPr lang="ar-SA" sz="1200" b="1" baseline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66672</xdr:colOff>
      <xdr:row>9</xdr:row>
      <xdr:rowOff>9525</xdr:rowOff>
    </xdr:from>
    <xdr:to>
      <xdr:col>5</xdr:col>
      <xdr:colOff>857250</xdr:colOff>
      <xdr:row>10</xdr:row>
      <xdr:rowOff>257175</xdr:rowOff>
    </xdr:to>
    <xdr:sp macro="" textlink="">
      <xdr:nvSpPr>
        <xdr:cNvPr id="2" name="TextBox 1"/>
        <xdr:cNvSpPr txBox="1"/>
      </xdr:nvSpPr>
      <xdr:spPr>
        <a:xfrm>
          <a:off x="9984647925" y="2495550"/>
          <a:ext cx="3962403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الاعمدة</a:t>
          </a:r>
          <a:r>
            <a:rPr lang="ar-SA" sz="1200" b="1" baseline="0">
              <a:latin typeface="Arial" pitchFamily="34" charset="0"/>
              <a:cs typeface="Arial" pitchFamily="34" charset="0"/>
            </a:rPr>
            <a:t> الصفرية (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للعمارات السكنية)  ولباقي  الوزارات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66673</xdr:colOff>
      <xdr:row>8</xdr:row>
      <xdr:rowOff>9525</xdr:rowOff>
    </xdr:from>
    <xdr:to>
      <xdr:col>5</xdr:col>
      <xdr:colOff>276225</xdr:colOff>
      <xdr:row>9</xdr:row>
      <xdr:rowOff>19050</xdr:rowOff>
    </xdr:to>
    <xdr:sp macro="" textlink="">
      <xdr:nvSpPr>
        <xdr:cNvPr id="7" name="TextBox 6"/>
        <xdr:cNvSpPr txBox="1"/>
      </xdr:nvSpPr>
      <xdr:spPr>
        <a:xfrm>
          <a:off x="9983990700" y="2657475"/>
          <a:ext cx="371475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الاعمدة  الصفرية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(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للعمارات السكنية ) ولباقي الوزارات.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71241</xdr:colOff>
      <xdr:row>15</xdr:row>
      <xdr:rowOff>52192</xdr:rowOff>
    </xdr:from>
    <xdr:to>
      <xdr:col>5</xdr:col>
      <xdr:colOff>727815</xdr:colOff>
      <xdr:row>16</xdr:row>
      <xdr:rowOff>169623</xdr:rowOff>
    </xdr:to>
    <xdr:sp macro="" textlink="">
      <xdr:nvSpPr>
        <xdr:cNvPr id="3" name="TextBox 2"/>
        <xdr:cNvSpPr txBox="1"/>
      </xdr:nvSpPr>
      <xdr:spPr>
        <a:xfrm>
          <a:off x="10045472356" y="4253630"/>
          <a:ext cx="3709793" cy="391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-</a:t>
          </a:r>
          <a:r>
            <a:rPr kumimoji="0" lang="ar-S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تم حذف </a:t>
          </a: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الاعمدة </a:t>
          </a:r>
          <a:r>
            <a:rPr kumimoji="0" lang="ar-S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الصفرية ( </a:t>
          </a: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للابنية الزراعية ، الابنية التجارية</a:t>
          </a:r>
          <a:r>
            <a:rPr kumimoji="0" lang="ar-S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)</a:t>
          </a: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kumimoji="0" lang="ar-S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kumimoji="0" lang="ar-S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61059</xdr:colOff>
      <xdr:row>25</xdr:row>
      <xdr:rowOff>85480</xdr:rowOff>
    </xdr:from>
    <xdr:to>
      <xdr:col>7</xdr:col>
      <xdr:colOff>339397</xdr:colOff>
      <xdr:row>26</xdr:row>
      <xdr:rowOff>158750</xdr:rowOff>
    </xdr:to>
    <xdr:sp macro="" textlink="">
      <xdr:nvSpPr>
        <xdr:cNvPr id="2" name="TextBox 2"/>
        <xdr:cNvSpPr txBox="1"/>
      </xdr:nvSpPr>
      <xdr:spPr>
        <a:xfrm>
          <a:off x="10042240345" y="5975652"/>
          <a:ext cx="2030062" cy="368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1200" b="1" baseline="0"/>
            <a:t> </a:t>
          </a:r>
          <a:endParaRPr lang="en-US" sz="12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20</xdr:row>
      <xdr:rowOff>85726</xdr:rowOff>
    </xdr:from>
    <xdr:to>
      <xdr:col>6</xdr:col>
      <xdr:colOff>409574</xdr:colOff>
      <xdr:row>21</xdr:row>
      <xdr:rowOff>104775</xdr:rowOff>
    </xdr:to>
    <xdr:sp macro="" textlink="">
      <xdr:nvSpPr>
        <xdr:cNvPr id="2" name="TextBox 1"/>
        <xdr:cNvSpPr txBox="1"/>
      </xdr:nvSpPr>
      <xdr:spPr>
        <a:xfrm>
          <a:off x="9983066776" y="5334001"/>
          <a:ext cx="3028950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4"/>
  <sheetViews>
    <sheetView rightToLeft="1" view="pageBreakPreview" zoomScaleSheetLayoutView="100" workbookViewId="0">
      <selection activeCell="B4" sqref="B4:F4"/>
    </sheetView>
  </sheetViews>
  <sheetFormatPr defaultRowHeight="21.95" customHeight="1"/>
  <cols>
    <col min="1" max="1" width="2.7109375" style="46" customWidth="1"/>
    <col min="2" max="2" width="31.28515625" style="119" bestFit="1" customWidth="1"/>
    <col min="3" max="3" width="7.85546875" style="46" bestFit="1" customWidth="1"/>
    <col min="4" max="4" width="18.7109375" style="46" bestFit="1" customWidth="1"/>
    <col min="5" max="5" width="7.85546875" style="46" bestFit="1" customWidth="1"/>
    <col min="6" max="6" width="19" style="46" customWidth="1"/>
    <col min="7" max="16384" width="9.140625" style="46"/>
  </cols>
  <sheetData>
    <row r="3" spans="2:7" ht="30.75" customHeight="1"/>
    <row r="4" spans="2:7" ht="18">
      <c r="B4" s="433" t="s">
        <v>69</v>
      </c>
      <c r="C4" s="433"/>
      <c r="D4" s="433"/>
      <c r="E4" s="433"/>
      <c r="F4" s="433"/>
    </row>
    <row r="5" spans="2:7" ht="21.95" customHeight="1" thickBot="1">
      <c r="B5" s="434" t="s">
        <v>84</v>
      </c>
      <c r="C5" s="434"/>
      <c r="D5" s="84"/>
      <c r="E5" s="435" t="s">
        <v>52</v>
      </c>
      <c r="F5" s="435"/>
      <c r="G5" s="76"/>
    </row>
    <row r="6" spans="2:7" ht="21.95" customHeight="1" thickTop="1">
      <c r="B6" s="436" t="s">
        <v>14</v>
      </c>
      <c r="C6" s="438" t="s">
        <v>49</v>
      </c>
      <c r="D6" s="438"/>
      <c r="E6" s="438" t="s">
        <v>0</v>
      </c>
      <c r="F6" s="438"/>
      <c r="G6" s="76"/>
    </row>
    <row r="7" spans="2:7" ht="21.95" customHeight="1" thickBot="1">
      <c r="B7" s="437"/>
      <c r="C7" s="209" t="s">
        <v>9</v>
      </c>
      <c r="D7" s="209" t="s">
        <v>10</v>
      </c>
      <c r="E7" s="209" t="s">
        <v>9</v>
      </c>
      <c r="F7" s="209" t="s">
        <v>10</v>
      </c>
      <c r="G7" s="76"/>
    </row>
    <row r="8" spans="2:7" ht="16.5" customHeight="1">
      <c r="B8" s="156" t="s">
        <v>18</v>
      </c>
      <c r="C8" s="199">
        <v>1</v>
      </c>
      <c r="D8" s="200">
        <v>901900</v>
      </c>
      <c r="E8" s="199">
        <v>1</v>
      </c>
      <c r="F8" s="200">
        <v>901900</v>
      </c>
      <c r="G8" s="76"/>
    </row>
    <row r="9" spans="2:7" ht="16.5" customHeight="1">
      <c r="B9" s="154" t="s">
        <v>31</v>
      </c>
      <c r="C9" s="190">
        <v>17</v>
      </c>
      <c r="D9" s="187">
        <v>207621217</v>
      </c>
      <c r="E9" s="190">
        <v>17</v>
      </c>
      <c r="F9" s="187">
        <v>207621217</v>
      </c>
      <c r="G9" s="76"/>
    </row>
    <row r="10" spans="2:7" ht="16.5" customHeight="1">
      <c r="B10" s="156" t="s">
        <v>67</v>
      </c>
      <c r="C10" s="170">
        <v>1</v>
      </c>
      <c r="D10" s="170">
        <v>1217969</v>
      </c>
      <c r="E10" s="170">
        <v>1</v>
      </c>
      <c r="F10" s="170">
        <v>1217969</v>
      </c>
      <c r="G10" s="76"/>
    </row>
    <row r="11" spans="2:7" ht="16.5" customHeight="1" thickBot="1">
      <c r="B11" s="154" t="s">
        <v>26</v>
      </c>
      <c r="C11" s="190">
        <v>1</v>
      </c>
      <c r="D11" s="187">
        <v>2578850</v>
      </c>
      <c r="E11" s="190">
        <v>1</v>
      </c>
      <c r="F11" s="187">
        <v>2578850</v>
      </c>
      <c r="G11" s="76"/>
    </row>
    <row r="12" spans="2:7" ht="16.5" customHeight="1" thickBot="1">
      <c r="B12" s="184" t="s">
        <v>0</v>
      </c>
      <c r="C12" s="201">
        <f>SUM(C8:C11)</f>
        <v>20</v>
      </c>
      <c r="D12" s="202">
        <f>SUM(D8:D11)</f>
        <v>212319936</v>
      </c>
      <c r="E12" s="201">
        <f>SUM(E8:E11)</f>
        <v>20</v>
      </c>
      <c r="F12" s="202">
        <f>SUM(F8:F11)</f>
        <v>212319936</v>
      </c>
      <c r="G12" s="76"/>
    </row>
    <row r="13" spans="2:7" ht="21.95" customHeight="1" thickTop="1">
      <c r="B13" s="203"/>
      <c r="C13" s="191"/>
      <c r="D13" s="191"/>
      <c r="E13" s="191"/>
      <c r="F13" s="191"/>
      <c r="G13" s="76"/>
    </row>
    <row r="14" spans="2:7" ht="21.95" customHeight="1">
      <c r="B14" s="203"/>
      <c r="C14" s="191"/>
      <c r="D14" s="191"/>
      <c r="E14" s="191"/>
      <c r="F14" s="191"/>
      <c r="G14" s="76"/>
    </row>
    <row r="15" spans="2:7" ht="21.95" customHeight="1">
      <c r="B15" s="130"/>
      <c r="C15" s="76"/>
      <c r="D15" s="76"/>
      <c r="E15" s="76"/>
      <c r="F15" s="76"/>
      <c r="G15" s="76"/>
    </row>
    <row r="23" spans="5:6" ht="21.95" customHeight="1">
      <c r="F23" s="60"/>
    </row>
    <row r="24" spans="5:6" ht="21.95" customHeight="1">
      <c r="E24" s="60"/>
    </row>
  </sheetData>
  <mergeCells count="6">
    <mergeCell ref="B4:F4"/>
    <mergeCell ref="B5:C5"/>
    <mergeCell ref="E5:F5"/>
    <mergeCell ref="B6:B7"/>
    <mergeCell ref="C6:D6"/>
    <mergeCell ref="E6:F6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2"/>
  <sheetViews>
    <sheetView rightToLeft="1" view="pageBreakPreview" topLeftCell="A4" zoomScale="89" zoomScaleSheetLayoutView="89" workbookViewId="0">
      <selection activeCell="L21" sqref="L21"/>
    </sheetView>
  </sheetViews>
  <sheetFormatPr defaultRowHeight="21.95" customHeight="1"/>
  <cols>
    <col min="1" max="1" width="5" customWidth="1"/>
    <col min="2" max="2" width="27.28515625" style="114" customWidth="1"/>
    <col min="3" max="3" width="8" bestFit="1" customWidth="1"/>
    <col min="4" max="4" width="13.140625" customWidth="1"/>
    <col min="5" max="5" width="8" customWidth="1"/>
    <col min="6" max="6" width="15.7109375" customWidth="1"/>
    <col min="7" max="7" width="8" bestFit="1" customWidth="1"/>
    <col min="8" max="8" width="15.7109375" customWidth="1"/>
    <col min="9" max="9" width="8.85546875" customWidth="1"/>
    <col min="10" max="10" width="15.7109375" customWidth="1"/>
    <col min="11" max="11" width="6.28515625" bestFit="1" customWidth="1"/>
    <col min="12" max="12" width="15.7109375" customWidth="1"/>
  </cols>
  <sheetData>
    <row r="1" spans="1:12" ht="58.5" customHeight="1"/>
    <row r="2" spans="1:12" ht="21.95" customHeight="1">
      <c r="B2" s="433" t="s">
        <v>188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</row>
    <row r="3" spans="1:12" ht="21.95" customHeight="1" thickBot="1">
      <c r="B3" s="125" t="s">
        <v>60</v>
      </c>
      <c r="C3" s="84"/>
      <c r="D3" s="211"/>
      <c r="E3" s="75"/>
      <c r="F3" s="36"/>
      <c r="G3" s="75"/>
      <c r="H3" s="36"/>
      <c r="I3" s="75"/>
      <c r="J3" s="75"/>
      <c r="K3" s="435" t="s">
        <v>52</v>
      </c>
      <c r="L3" s="435"/>
    </row>
    <row r="4" spans="1:12" ht="21.95" customHeight="1" thickTop="1">
      <c r="B4" s="212" t="s">
        <v>14</v>
      </c>
      <c r="C4" s="459" t="s">
        <v>39</v>
      </c>
      <c r="D4" s="459"/>
      <c r="E4" s="459" t="s">
        <v>40</v>
      </c>
      <c r="F4" s="459"/>
      <c r="G4" s="459" t="s">
        <v>41</v>
      </c>
      <c r="H4" s="459"/>
      <c r="I4" s="459" t="s">
        <v>42</v>
      </c>
      <c r="J4" s="459"/>
      <c r="K4" s="459" t="s">
        <v>0</v>
      </c>
      <c r="L4" s="459"/>
    </row>
    <row r="5" spans="1:12" ht="21.95" customHeight="1" thickBot="1">
      <c r="B5" s="213"/>
      <c r="C5" s="99" t="s">
        <v>9</v>
      </c>
      <c r="D5" s="293" t="s">
        <v>10</v>
      </c>
      <c r="E5" s="99" t="s">
        <v>9</v>
      </c>
      <c r="F5" s="293" t="s">
        <v>10</v>
      </c>
      <c r="G5" s="99" t="s">
        <v>9</v>
      </c>
      <c r="H5" s="293" t="s">
        <v>10</v>
      </c>
      <c r="I5" s="99" t="s">
        <v>9</v>
      </c>
      <c r="J5" s="293" t="s">
        <v>10</v>
      </c>
      <c r="K5" s="99" t="s">
        <v>9</v>
      </c>
      <c r="L5" s="293" t="s">
        <v>10</v>
      </c>
    </row>
    <row r="6" spans="1:12" ht="21.95" customHeight="1">
      <c r="B6" s="330" t="s">
        <v>119</v>
      </c>
      <c r="C6" s="333">
        <v>0</v>
      </c>
      <c r="D6" s="342">
        <v>0</v>
      </c>
      <c r="E6" s="333">
        <v>1</v>
      </c>
      <c r="F6" s="342">
        <v>2150850</v>
      </c>
      <c r="G6" s="333">
        <v>0</v>
      </c>
      <c r="H6" s="342">
        <v>0</v>
      </c>
      <c r="I6" s="333">
        <v>1</v>
      </c>
      <c r="J6" s="342">
        <v>88230</v>
      </c>
      <c r="K6" s="333">
        <f>C6+E6+G6+I6</f>
        <v>2</v>
      </c>
      <c r="L6" s="342">
        <f>D6+F6+H6+J6</f>
        <v>2239080</v>
      </c>
    </row>
    <row r="7" spans="1:12" ht="16.5" customHeight="1">
      <c r="B7" s="156" t="s">
        <v>43</v>
      </c>
      <c r="C7" s="157">
        <v>1</v>
      </c>
      <c r="D7" s="157">
        <v>551727</v>
      </c>
      <c r="E7" s="157">
        <v>6</v>
      </c>
      <c r="F7" s="157">
        <v>14945633</v>
      </c>
      <c r="G7" s="157">
        <v>4</v>
      </c>
      <c r="H7" s="157">
        <v>1713027</v>
      </c>
      <c r="I7" s="157">
        <v>11</v>
      </c>
      <c r="J7" s="157">
        <v>12523417</v>
      </c>
      <c r="K7" s="157">
        <f>C7+E7+G7+I7</f>
        <v>22</v>
      </c>
      <c r="L7" s="157">
        <v>29733804</v>
      </c>
    </row>
    <row r="8" spans="1:12" ht="16.5" customHeight="1">
      <c r="B8" s="154" t="s">
        <v>18</v>
      </c>
      <c r="C8" s="166">
        <v>10</v>
      </c>
      <c r="D8" s="166">
        <v>42724670</v>
      </c>
      <c r="E8" s="166">
        <v>0</v>
      </c>
      <c r="F8" s="166">
        <v>0</v>
      </c>
      <c r="G8" s="166">
        <v>1</v>
      </c>
      <c r="H8" s="166">
        <v>1344404</v>
      </c>
      <c r="I8" s="166">
        <v>0</v>
      </c>
      <c r="J8" s="166">
        <v>0</v>
      </c>
      <c r="K8" s="166">
        <f>C8+E8+G8+I8</f>
        <v>11</v>
      </c>
      <c r="L8" s="166">
        <v>44069074</v>
      </c>
    </row>
    <row r="9" spans="1:12" ht="16.5" customHeight="1">
      <c r="B9" s="156" t="s">
        <v>19</v>
      </c>
      <c r="C9" s="168">
        <v>0</v>
      </c>
      <c r="D9" s="168">
        <v>0</v>
      </c>
      <c r="E9" s="168">
        <v>1</v>
      </c>
      <c r="F9" s="168">
        <v>1080000</v>
      </c>
      <c r="G9" s="168">
        <v>0</v>
      </c>
      <c r="H9" s="168">
        <v>0</v>
      </c>
      <c r="I9" s="168">
        <v>4</v>
      </c>
      <c r="J9" s="168">
        <v>16236989</v>
      </c>
      <c r="K9" s="168">
        <v>5</v>
      </c>
      <c r="L9" s="168">
        <v>17316989</v>
      </c>
    </row>
    <row r="10" spans="1:12" s="365" customFormat="1" ht="16.5" customHeight="1">
      <c r="A10" s="25"/>
      <c r="B10" s="154" t="s">
        <v>21</v>
      </c>
      <c r="C10" s="166">
        <v>0</v>
      </c>
      <c r="D10" s="166">
        <v>0</v>
      </c>
      <c r="E10" s="166">
        <v>1</v>
      </c>
      <c r="F10" s="166">
        <v>3177982</v>
      </c>
      <c r="G10" s="166">
        <v>0</v>
      </c>
      <c r="H10" s="166">
        <v>0</v>
      </c>
      <c r="I10" s="166">
        <v>1</v>
      </c>
      <c r="J10" s="166">
        <v>1180100</v>
      </c>
      <c r="K10" s="166">
        <v>2</v>
      </c>
      <c r="L10" s="166">
        <v>4358082</v>
      </c>
    </row>
    <row r="11" spans="1:12" s="25" customFormat="1" ht="16.5" customHeight="1">
      <c r="B11" s="156" t="s">
        <v>31</v>
      </c>
      <c r="C11" s="168">
        <v>1</v>
      </c>
      <c r="D11" s="168">
        <v>994050</v>
      </c>
      <c r="E11" s="168">
        <v>62</v>
      </c>
      <c r="F11" s="168">
        <v>707237662</v>
      </c>
      <c r="G11" s="168">
        <v>3</v>
      </c>
      <c r="H11" s="168">
        <v>1933476</v>
      </c>
      <c r="I11" s="168">
        <v>0</v>
      </c>
      <c r="J11" s="168">
        <v>0</v>
      </c>
      <c r="K11" s="168">
        <v>66</v>
      </c>
      <c r="L11" s="168">
        <v>710165188</v>
      </c>
    </row>
    <row r="12" spans="1:12" ht="16.5" customHeight="1">
      <c r="B12" s="154" t="s">
        <v>120</v>
      </c>
      <c r="C12" s="145">
        <v>0</v>
      </c>
      <c r="D12" s="145">
        <v>0</v>
      </c>
      <c r="E12" s="166">
        <v>7</v>
      </c>
      <c r="F12" s="166">
        <v>7361719</v>
      </c>
      <c r="G12" s="166">
        <v>1</v>
      </c>
      <c r="H12" s="166">
        <v>2644172</v>
      </c>
      <c r="I12" s="166">
        <v>0</v>
      </c>
      <c r="J12" s="166">
        <v>0</v>
      </c>
      <c r="K12" s="166">
        <v>8</v>
      </c>
      <c r="L12" s="166">
        <v>10005891</v>
      </c>
    </row>
    <row r="13" spans="1:12" s="25" customFormat="1" ht="16.5" customHeight="1">
      <c r="B13" s="156" t="s">
        <v>63</v>
      </c>
      <c r="C13" s="157">
        <v>0</v>
      </c>
      <c r="D13" s="157">
        <v>0</v>
      </c>
      <c r="E13" s="168">
        <v>3</v>
      </c>
      <c r="F13" s="168">
        <v>314346450</v>
      </c>
      <c r="G13" s="168">
        <v>1</v>
      </c>
      <c r="H13" s="168">
        <v>610348</v>
      </c>
      <c r="I13" s="168">
        <v>0</v>
      </c>
      <c r="J13" s="168">
        <v>0</v>
      </c>
      <c r="K13" s="168">
        <v>4</v>
      </c>
      <c r="L13" s="168">
        <v>314956798</v>
      </c>
    </row>
    <row r="14" spans="1:12" ht="16.5" customHeight="1">
      <c r="B14" s="154" t="s">
        <v>124</v>
      </c>
      <c r="C14" s="145">
        <v>0</v>
      </c>
      <c r="D14" s="145">
        <v>0</v>
      </c>
      <c r="E14" s="166">
        <v>0</v>
      </c>
      <c r="F14" s="166">
        <v>0</v>
      </c>
      <c r="G14" s="166">
        <v>1</v>
      </c>
      <c r="H14" s="166">
        <v>10967</v>
      </c>
      <c r="I14" s="166">
        <v>0</v>
      </c>
      <c r="J14" s="166">
        <v>0</v>
      </c>
      <c r="K14" s="166">
        <v>1</v>
      </c>
      <c r="L14" s="166">
        <v>10967</v>
      </c>
    </row>
    <row r="15" spans="1:12" s="25" customFormat="1" ht="16.5" customHeight="1">
      <c r="B15" s="156" t="s">
        <v>91</v>
      </c>
      <c r="C15" s="157">
        <v>0</v>
      </c>
      <c r="D15" s="157">
        <v>0</v>
      </c>
      <c r="E15" s="168">
        <v>4</v>
      </c>
      <c r="F15" s="168">
        <v>10837630</v>
      </c>
      <c r="G15" s="168">
        <v>0</v>
      </c>
      <c r="H15" s="168">
        <v>0</v>
      </c>
      <c r="I15" s="168">
        <v>0</v>
      </c>
      <c r="J15" s="168">
        <v>0</v>
      </c>
      <c r="K15" s="168">
        <v>4</v>
      </c>
      <c r="L15" s="168">
        <v>10837630</v>
      </c>
    </row>
    <row r="16" spans="1:12" ht="16.5" customHeight="1">
      <c r="B16" s="154" t="s">
        <v>24</v>
      </c>
      <c r="C16" s="145">
        <v>0</v>
      </c>
      <c r="D16" s="145">
        <v>0</v>
      </c>
      <c r="E16" s="166">
        <v>0</v>
      </c>
      <c r="F16" s="166">
        <v>0</v>
      </c>
      <c r="G16" s="166">
        <v>1</v>
      </c>
      <c r="H16" s="166">
        <v>34646180</v>
      </c>
      <c r="I16" s="166">
        <v>0</v>
      </c>
      <c r="J16" s="166">
        <v>0</v>
      </c>
      <c r="K16" s="166">
        <v>1</v>
      </c>
      <c r="L16" s="166">
        <v>34646180</v>
      </c>
    </row>
    <row r="17" spans="2:12" s="25" customFormat="1" ht="16.5" customHeight="1">
      <c r="B17" s="156" t="s">
        <v>25</v>
      </c>
      <c r="C17" s="157">
        <v>0</v>
      </c>
      <c r="D17" s="157">
        <v>0</v>
      </c>
      <c r="E17" s="168">
        <v>1</v>
      </c>
      <c r="F17" s="168">
        <v>890001</v>
      </c>
      <c r="G17" s="168">
        <v>1</v>
      </c>
      <c r="H17" s="168">
        <v>1885708</v>
      </c>
      <c r="I17" s="168">
        <v>0</v>
      </c>
      <c r="J17" s="168">
        <v>0</v>
      </c>
      <c r="K17" s="168">
        <v>2</v>
      </c>
      <c r="L17" s="168">
        <v>2775709</v>
      </c>
    </row>
    <row r="18" spans="2:12" ht="16.5" customHeight="1">
      <c r="B18" s="171" t="s">
        <v>27</v>
      </c>
      <c r="C18" s="239">
        <v>2</v>
      </c>
      <c r="D18" s="155">
        <v>436500</v>
      </c>
      <c r="E18" s="172">
        <v>41</v>
      </c>
      <c r="F18" s="172">
        <v>113656053</v>
      </c>
      <c r="G18" s="172">
        <v>8</v>
      </c>
      <c r="H18" s="172">
        <v>23742435</v>
      </c>
      <c r="I18" s="172">
        <v>2</v>
      </c>
      <c r="J18" s="172">
        <v>279874</v>
      </c>
      <c r="K18" s="172">
        <v>53</v>
      </c>
      <c r="L18" s="172">
        <v>138114862</v>
      </c>
    </row>
    <row r="19" spans="2:12" ht="16.5" customHeight="1">
      <c r="B19" s="156" t="s">
        <v>26</v>
      </c>
      <c r="C19" s="240">
        <v>0</v>
      </c>
      <c r="D19" s="173">
        <v>0</v>
      </c>
      <c r="E19" s="173">
        <v>1</v>
      </c>
      <c r="F19" s="173">
        <v>3495000</v>
      </c>
      <c r="G19" s="169">
        <v>2</v>
      </c>
      <c r="H19" s="173">
        <v>5877999</v>
      </c>
      <c r="I19" s="169">
        <v>0</v>
      </c>
      <c r="J19" s="173">
        <v>0</v>
      </c>
      <c r="K19" s="173">
        <v>3</v>
      </c>
      <c r="L19" s="173">
        <v>9372999</v>
      </c>
    </row>
    <row r="20" spans="2:12" s="237" customFormat="1" ht="16.5" customHeight="1" thickBot="1">
      <c r="B20" s="236" t="s">
        <v>30</v>
      </c>
      <c r="C20" s="196">
        <v>0</v>
      </c>
      <c r="D20" s="196">
        <v>0</v>
      </c>
      <c r="E20" s="196">
        <v>2</v>
      </c>
      <c r="F20" s="196">
        <v>1578504</v>
      </c>
      <c r="G20" s="196">
        <v>5</v>
      </c>
      <c r="H20" s="196">
        <v>78757463</v>
      </c>
      <c r="I20" s="196">
        <v>0</v>
      </c>
      <c r="J20" s="196">
        <v>0</v>
      </c>
      <c r="K20" s="196">
        <v>7</v>
      </c>
      <c r="L20" s="196">
        <v>80335967</v>
      </c>
    </row>
    <row r="21" spans="2:12" ht="21.95" customHeight="1" thickBot="1">
      <c r="B21" s="276" t="s">
        <v>0</v>
      </c>
      <c r="C21" s="258">
        <f t="shared" ref="C21:K21" si="0">SUM(C6:C20)</f>
        <v>14</v>
      </c>
      <c r="D21" s="258">
        <f>SUM(D6:D20)</f>
        <v>44706947</v>
      </c>
      <c r="E21" s="258">
        <f t="shared" si="0"/>
        <v>130</v>
      </c>
      <c r="F21" s="258">
        <f t="shared" si="0"/>
        <v>1180757484</v>
      </c>
      <c r="G21" s="258">
        <f t="shared" si="0"/>
        <v>28</v>
      </c>
      <c r="H21" s="258">
        <f t="shared" si="0"/>
        <v>153166179</v>
      </c>
      <c r="I21" s="258">
        <f t="shared" si="0"/>
        <v>19</v>
      </c>
      <c r="J21" s="258">
        <f t="shared" si="0"/>
        <v>30308610</v>
      </c>
      <c r="K21" s="258">
        <f t="shared" si="0"/>
        <v>191</v>
      </c>
      <c r="L21" s="258">
        <f>SUM(L6:L20)</f>
        <v>1408939220</v>
      </c>
    </row>
    <row r="22" spans="2:12" ht="21.95" customHeight="1" thickTop="1">
      <c r="E22" s="15"/>
    </row>
  </sheetData>
  <mergeCells count="7">
    <mergeCell ref="B2:L2"/>
    <mergeCell ref="C4:D4"/>
    <mergeCell ref="E4:F4"/>
    <mergeCell ref="G4:H4"/>
    <mergeCell ref="I4:J4"/>
    <mergeCell ref="K3:L3"/>
    <mergeCell ref="K4:L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S53"/>
  <sheetViews>
    <sheetView rightToLeft="1" view="pageBreakPreview" topLeftCell="B1" zoomScale="86" zoomScaleSheetLayoutView="86" workbookViewId="0">
      <selection activeCell="K19" sqref="K19"/>
    </sheetView>
  </sheetViews>
  <sheetFormatPr defaultRowHeight="21.95" customHeight="1"/>
  <cols>
    <col min="1" max="1" width="1.140625" style="46" customWidth="1"/>
    <col min="2" max="2" width="19.28515625" style="126" bestFit="1" customWidth="1"/>
    <col min="3" max="3" width="10" style="41" customWidth="1"/>
    <col min="4" max="4" width="17.140625" style="41" customWidth="1"/>
    <col min="5" max="5" width="0.140625" style="41" hidden="1" customWidth="1"/>
    <col min="6" max="6" width="11.28515625" style="41" customWidth="1"/>
    <col min="7" max="7" width="18.7109375" style="41" customWidth="1"/>
    <col min="8" max="8" width="0.28515625" style="41" hidden="1" customWidth="1"/>
    <col min="9" max="9" width="0.7109375" style="41" hidden="1" customWidth="1"/>
    <col min="10" max="10" width="10" style="41" customWidth="1"/>
    <col min="11" max="11" width="19.85546875" style="41" bestFit="1" customWidth="1"/>
    <col min="12" max="12" width="1.140625" style="41" hidden="1" customWidth="1"/>
    <col min="13" max="16384" width="9.140625" style="46"/>
  </cols>
  <sheetData>
    <row r="1" spans="2:19" ht="27.75" customHeight="1"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9" ht="21.95" customHeight="1">
      <c r="B2" s="433" t="s">
        <v>122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</row>
    <row r="3" spans="2:19" ht="21.95" customHeight="1" thickBot="1">
      <c r="B3" s="462" t="s">
        <v>61</v>
      </c>
      <c r="C3" s="462"/>
      <c r="D3" s="68"/>
      <c r="E3" s="68"/>
      <c r="F3" s="68"/>
      <c r="G3" s="68"/>
      <c r="H3" s="68"/>
      <c r="I3" s="68"/>
      <c r="J3" s="68"/>
      <c r="K3" s="460" t="s">
        <v>53</v>
      </c>
      <c r="L3" s="460"/>
    </row>
    <row r="4" spans="2:19" ht="21.95" customHeight="1" thickTop="1">
      <c r="B4" s="436" t="s">
        <v>77</v>
      </c>
      <c r="C4" s="438" t="s">
        <v>71</v>
      </c>
      <c r="D4" s="438"/>
      <c r="E4" s="38"/>
      <c r="F4" s="438" t="s">
        <v>72</v>
      </c>
      <c r="G4" s="438"/>
      <c r="H4" s="358" t="s">
        <v>73</v>
      </c>
      <c r="I4" s="38"/>
      <c r="J4" s="463" t="s">
        <v>158</v>
      </c>
      <c r="K4" s="463"/>
      <c r="L4" s="38"/>
    </row>
    <row r="5" spans="2:19" ht="21.95" customHeight="1" thickBot="1">
      <c r="B5" s="437"/>
      <c r="C5" s="86" t="s">
        <v>9</v>
      </c>
      <c r="D5" s="294" t="s">
        <v>10</v>
      </c>
      <c r="E5" s="86"/>
      <c r="F5" s="86" t="s">
        <v>9</v>
      </c>
      <c r="G5" s="294" t="s">
        <v>10</v>
      </c>
      <c r="H5" s="86"/>
      <c r="I5" s="86"/>
      <c r="J5" s="86" t="s">
        <v>9</v>
      </c>
      <c r="K5" s="294" t="s">
        <v>10</v>
      </c>
      <c r="L5" s="83"/>
    </row>
    <row r="6" spans="2:19" ht="16.5" customHeight="1">
      <c r="B6" s="174" t="s">
        <v>13</v>
      </c>
      <c r="C6" s="175">
        <v>0</v>
      </c>
      <c r="D6" s="176">
        <v>0</v>
      </c>
      <c r="E6" s="177"/>
      <c r="F6" s="175">
        <v>0</v>
      </c>
      <c r="G6" s="176">
        <v>0</v>
      </c>
      <c r="H6" s="177"/>
      <c r="I6" s="177"/>
      <c r="J6" s="175">
        <v>0</v>
      </c>
      <c r="K6" s="176">
        <v>0</v>
      </c>
      <c r="L6" s="93"/>
    </row>
    <row r="7" spans="2:19" ht="16.5" customHeight="1">
      <c r="B7" s="154" t="s">
        <v>1</v>
      </c>
      <c r="C7" s="178">
        <v>0</v>
      </c>
      <c r="D7" s="45">
        <v>0</v>
      </c>
      <c r="E7" s="179"/>
      <c r="F7" s="178">
        <v>0</v>
      </c>
      <c r="G7" s="45">
        <v>0</v>
      </c>
      <c r="H7" s="179"/>
      <c r="I7" s="179"/>
      <c r="J7" s="178">
        <v>1</v>
      </c>
      <c r="K7" s="45">
        <v>335025</v>
      </c>
      <c r="L7" s="94"/>
    </row>
    <row r="8" spans="2:19" s="49" customFormat="1" ht="16.5" customHeight="1">
      <c r="B8" s="156" t="s">
        <v>115</v>
      </c>
      <c r="C8" s="180">
        <v>0</v>
      </c>
      <c r="D8" s="147">
        <v>0</v>
      </c>
      <c r="E8" s="181"/>
      <c r="F8" s="180">
        <v>0</v>
      </c>
      <c r="G8" s="147">
        <v>0</v>
      </c>
      <c r="H8" s="181"/>
      <c r="I8" s="181"/>
      <c r="J8" s="180">
        <v>0</v>
      </c>
      <c r="K8" s="147">
        <v>0</v>
      </c>
      <c r="L8" s="110"/>
      <c r="S8" s="368"/>
    </row>
    <row r="9" spans="2:19" s="56" customFormat="1" ht="16.5" customHeight="1">
      <c r="B9" s="154" t="s">
        <v>2</v>
      </c>
      <c r="C9" s="178">
        <v>0</v>
      </c>
      <c r="D9" s="45">
        <v>0</v>
      </c>
      <c r="E9" s="179"/>
      <c r="F9" s="178">
        <v>2</v>
      </c>
      <c r="G9" s="45">
        <v>3266212</v>
      </c>
      <c r="H9" s="179"/>
      <c r="I9" s="179"/>
      <c r="J9" s="178">
        <v>4</v>
      </c>
      <c r="K9" s="45">
        <v>15405231</v>
      </c>
      <c r="L9" s="94"/>
    </row>
    <row r="10" spans="2:19" s="49" customFormat="1" ht="16.5" customHeight="1">
      <c r="B10" s="156" t="s">
        <v>3</v>
      </c>
      <c r="C10" s="180">
        <v>4</v>
      </c>
      <c r="D10" s="147">
        <v>22583530</v>
      </c>
      <c r="E10" s="181"/>
      <c r="F10" s="180">
        <v>0</v>
      </c>
      <c r="G10" s="147">
        <v>0</v>
      </c>
      <c r="H10" s="181"/>
      <c r="I10" s="181"/>
      <c r="J10" s="180">
        <v>2</v>
      </c>
      <c r="K10" s="147">
        <v>78212290</v>
      </c>
      <c r="L10" s="110"/>
    </row>
    <row r="11" spans="2:19" ht="16.5" customHeight="1">
      <c r="B11" s="154" t="s">
        <v>116</v>
      </c>
      <c r="C11" s="178">
        <v>0</v>
      </c>
      <c r="D11" s="45">
        <v>0</v>
      </c>
      <c r="E11" s="179"/>
      <c r="F11" s="178">
        <v>0</v>
      </c>
      <c r="G11" s="45">
        <v>0</v>
      </c>
      <c r="H11" s="179"/>
      <c r="I11" s="179"/>
      <c r="J11" s="178">
        <v>1</v>
      </c>
      <c r="K11" s="45">
        <v>2644172</v>
      </c>
      <c r="L11" s="94"/>
    </row>
    <row r="12" spans="2:19" ht="16.5" customHeight="1">
      <c r="B12" s="156" t="s">
        <v>5</v>
      </c>
      <c r="C12" s="180">
        <v>1</v>
      </c>
      <c r="D12" s="147">
        <v>19845176</v>
      </c>
      <c r="E12" s="181"/>
      <c r="F12" s="180">
        <v>0</v>
      </c>
      <c r="G12" s="147">
        <v>0</v>
      </c>
      <c r="H12" s="181"/>
      <c r="I12" s="181"/>
      <c r="J12" s="180">
        <v>1</v>
      </c>
      <c r="K12" s="147">
        <v>967075</v>
      </c>
      <c r="L12" s="110"/>
    </row>
    <row r="13" spans="2:19" s="56" customFormat="1" ht="16.5" customHeight="1">
      <c r="B13" s="154" t="s">
        <v>117</v>
      </c>
      <c r="C13" s="178">
        <v>0</v>
      </c>
      <c r="D13" s="45">
        <v>0</v>
      </c>
      <c r="E13" s="179"/>
      <c r="F13" s="178">
        <v>0</v>
      </c>
      <c r="G13" s="45">
        <v>0</v>
      </c>
      <c r="H13" s="179"/>
      <c r="I13" s="179"/>
      <c r="J13" s="178">
        <v>0</v>
      </c>
      <c r="K13" s="45">
        <v>0</v>
      </c>
      <c r="L13" s="94"/>
    </row>
    <row r="14" spans="2:19" s="49" customFormat="1" ht="16.5" customHeight="1">
      <c r="B14" s="156" t="s">
        <v>89</v>
      </c>
      <c r="C14" s="180">
        <v>0</v>
      </c>
      <c r="D14" s="147">
        <v>0</v>
      </c>
      <c r="E14" s="181"/>
      <c r="F14" s="180">
        <v>0</v>
      </c>
      <c r="G14" s="147">
        <v>0</v>
      </c>
      <c r="H14" s="181"/>
      <c r="I14" s="181"/>
      <c r="J14" s="180">
        <v>0</v>
      </c>
      <c r="K14" s="147">
        <v>0</v>
      </c>
      <c r="L14" s="110"/>
    </row>
    <row r="15" spans="2:19" s="56" customFormat="1" ht="16.5" customHeight="1">
      <c r="B15" s="154" t="s">
        <v>90</v>
      </c>
      <c r="C15" s="178">
        <v>5</v>
      </c>
      <c r="D15" s="45">
        <v>295964</v>
      </c>
      <c r="E15" s="179"/>
      <c r="F15" s="178">
        <v>0</v>
      </c>
      <c r="G15" s="45">
        <v>0</v>
      </c>
      <c r="H15" s="179"/>
      <c r="I15" s="179"/>
      <c r="J15" s="178">
        <v>0</v>
      </c>
      <c r="K15" s="45">
        <v>0</v>
      </c>
      <c r="L15" s="94"/>
    </row>
    <row r="16" spans="2:19" ht="16.5" customHeight="1">
      <c r="B16" s="153" t="s">
        <v>4</v>
      </c>
      <c r="C16" s="182">
        <v>0</v>
      </c>
      <c r="D16" s="148">
        <v>0</v>
      </c>
      <c r="E16" s="183"/>
      <c r="F16" s="182">
        <v>0</v>
      </c>
      <c r="G16" s="148">
        <v>0</v>
      </c>
      <c r="H16" s="183"/>
      <c r="I16" s="183"/>
      <c r="J16" s="182">
        <v>0</v>
      </c>
      <c r="K16" s="148">
        <v>0</v>
      </c>
      <c r="L16" s="93"/>
    </row>
    <row r="17" spans="2:12" ht="16.5" customHeight="1">
      <c r="B17" s="154" t="s">
        <v>6</v>
      </c>
      <c r="C17" s="178">
        <v>0</v>
      </c>
      <c r="D17" s="45">
        <v>0</v>
      </c>
      <c r="E17" s="179"/>
      <c r="F17" s="178">
        <v>2</v>
      </c>
      <c r="G17" s="45">
        <v>1332757</v>
      </c>
      <c r="H17" s="179"/>
      <c r="I17" s="179"/>
      <c r="J17" s="178">
        <v>0</v>
      </c>
      <c r="K17" s="45">
        <v>0</v>
      </c>
      <c r="L17" s="94"/>
    </row>
    <row r="18" spans="2:12" ht="16.5" customHeight="1" thickBot="1">
      <c r="B18" s="207" t="s">
        <v>7</v>
      </c>
      <c r="C18" s="242">
        <v>0</v>
      </c>
      <c r="D18" s="243">
        <v>0</v>
      </c>
      <c r="E18" s="245"/>
      <c r="F18" s="242">
        <v>12</v>
      </c>
      <c r="G18" s="243">
        <v>17554566</v>
      </c>
      <c r="H18" s="245"/>
      <c r="I18" s="245"/>
      <c r="J18" s="242">
        <v>2</v>
      </c>
      <c r="K18" s="243">
        <v>6811661</v>
      </c>
      <c r="L18" s="93"/>
    </row>
    <row r="19" spans="2:12" ht="16.5" customHeight="1" thickBot="1">
      <c r="B19" s="122" t="s">
        <v>0</v>
      </c>
      <c r="C19" s="244">
        <f>SUM(C6:C18)</f>
        <v>10</v>
      </c>
      <c r="D19" s="226">
        <f>SUM(D6:D18)</f>
        <v>42724670</v>
      </c>
      <c r="E19" s="246"/>
      <c r="F19" s="244">
        <f>SUM(F6:F18)</f>
        <v>16</v>
      </c>
      <c r="G19" s="226">
        <f>SUM(G6:G18)</f>
        <v>22153535</v>
      </c>
      <c r="H19" s="246"/>
      <c r="I19" s="246"/>
      <c r="J19" s="244">
        <f>SUM(J6:J18)</f>
        <v>11</v>
      </c>
      <c r="K19" s="226">
        <f>SUM(K6:K18)</f>
        <v>104375454</v>
      </c>
      <c r="L19" s="94"/>
    </row>
    <row r="20" spans="2:12" ht="21.95" customHeight="1" thickTop="1">
      <c r="B20" s="127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2" ht="21.95" customHeight="1">
      <c r="B21" s="127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2" ht="21.95" customHeight="1">
      <c r="B22" s="127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33" spans="2:12" ht="21.95" customHeight="1">
      <c r="B33" s="461"/>
      <c r="C33" s="461"/>
      <c r="D33" s="461"/>
      <c r="E33" s="461"/>
      <c r="F33" s="461"/>
      <c r="G33" s="461"/>
      <c r="H33" s="461"/>
      <c r="I33" s="461"/>
      <c r="J33" s="461"/>
      <c r="K33" s="461"/>
      <c r="L33" s="461"/>
    </row>
    <row r="53" spans="2:12" ht="21.95" customHeight="1">
      <c r="B53" s="128"/>
      <c r="C53" s="70"/>
      <c r="D53" s="70"/>
      <c r="E53" s="70"/>
      <c r="F53" s="70"/>
      <c r="G53" s="70"/>
      <c r="H53" s="70"/>
      <c r="I53" s="70"/>
      <c r="J53" s="70"/>
      <c r="K53" s="70"/>
      <c r="L53" s="70"/>
    </row>
  </sheetData>
  <mergeCells count="8">
    <mergeCell ref="B2:L2"/>
    <mergeCell ref="K3:L3"/>
    <mergeCell ref="B33:L33"/>
    <mergeCell ref="B3:C3"/>
    <mergeCell ref="B4:B5"/>
    <mergeCell ref="C4:D4"/>
    <mergeCell ref="F4:G4"/>
    <mergeCell ref="J4:K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O53"/>
  <sheetViews>
    <sheetView rightToLeft="1" view="pageBreakPreview" topLeftCell="A2" zoomScaleSheetLayoutView="100" workbookViewId="0">
      <selection activeCell="K19" sqref="K19"/>
    </sheetView>
  </sheetViews>
  <sheetFormatPr defaultRowHeight="21.95" customHeight="1"/>
  <cols>
    <col min="1" max="1" width="1.140625" customWidth="1"/>
    <col min="2" max="2" width="20.42578125" style="1" bestFit="1" customWidth="1"/>
    <col min="3" max="3" width="12.140625" style="41" customWidth="1"/>
    <col min="4" max="4" width="14.140625" style="41" customWidth="1"/>
    <col min="5" max="5" width="11.28515625" style="1" customWidth="1"/>
    <col min="6" max="6" width="15" style="1" customWidth="1"/>
    <col min="7" max="7" width="9.140625" style="1" hidden="1" customWidth="1"/>
    <col min="8" max="8" width="8.140625" style="1" customWidth="1"/>
    <col min="9" max="9" width="19" style="1" customWidth="1"/>
    <col min="10" max="10" width="10.42578125" style="1" customWidth="1"/>
    <col min="11" max="11" width="21" style="1" customWidth="1"/>
    <col min="12" max="12" width="11.140625" bestFit="1" customWidth="1"/>
    <col min="15" max="15" width="12.7109375" bestFit="1" customWidth="1"/>
  </cols>
  <sheetData>
    <row r="1" spans="2:15" ht="27.75" customHeight="1">
      <c r="C1" s="69"/>
      <c r="D1" s="69"/>
    </row>
    <row r="2" spans="2:15" ht="21.95" customHeight="1">
      <c r="B2" s="466" t="s">
        <v>199</v>
      </c>
      <c r="C2" s="433"/>
      <c r="D2" s="433"/>
      <c r="E2" s="433"/>
      <c r="F2" s="433"/>
      <c r="G2" s="433"/>
      <c r="H2" s="433"/>
      <c r="I2" s="433"/>
      <c r="J2" s="433"/>
      <c r="K2" s="433"/>
    </row>
    <row r="3" spans="2:15" ht="21.95" customHeight="1" thickBot="1">
      <c r="B3" s="91" t="s">
        <v>44</v>
      </c>
      <c r="E3" s="97"/>
      <c r="F3" s="36"/>
      <c r="G3" s="36"/>
      <c r="H3" s="36"/>
      <c r="I3" s="36"/>
      <c r="J3" s="36"/>
      <c r="K3" s="37" t="s">
        <v>68</v>
      </c>
    </row>
    <row r="4" spans="2:15" ht="21.95" customHeight="1" thickTop="1">
      <c r="B4" s="443" t="s">
        <v>8</v>
      </c>
      <c r="C4" s="438" t="s">
        <v>74</v>
      </c>
      <c r="D4" s="438"/>
      <c r="E4" s="464" t="s">
        <v>157</v>
      </c>
      <c r="F4" s="464"/>
      <c r="G4" s="98"/>
      <c r="H4" s="459" t="s">
        <v>76</v>
      </c>
      <c r="I4" s="459"/>
      <c r="J4" s="459" t="s">
        <v>0</v>
      </c>
      <c r="K4" s="459"/>
    </row>
    <row r="5" spans="2:15" ht="21.95" customHeight="1" thickBot="1">
      <c r="B5" s="465"/>
      <c r="C5" s="277" t="s">
        <v>9</v>
      </c>
      <c r="D5" s="278" t="s">
        <v>10</v>
      </c>
      <c r="E5" s="277" t="s">
        <v>9</v>
      </c>
      <c r="F5" s="278" t="s">
        <v>10</v>
      </c>
      <c r="G5" s="277"/>
      <c r="H5" s="277" t="s">
        <v>9</v>
      </c>
      <c r="I5" s="278" t="s">
        <v>10</v>
      </c>
      <c r="J5" s="277" t="s">
        <v>9</v>
      </c>
      <c r="K5" s="277" t="s">
        <v>10</v>
      </c>
    </row>
    <row r="6" spans="2:15" ht="16.5" customHeight="1">
      <c r="B6" s="208" t="s">
        <v>13</v>
      </c>
      <c r="C6" s="175">
        <v>0</v>
      </c>
      <c r="D6" s="176">
        <v>0</v>
      </c>
      <c r="E6" s="175">
        <v>0</v>
      </c>
      <c r="F6" s="176">
        <v>0</v>
      </c>
      <c r="G6" s="175"/>
      <c r="H6" s="175">
        <v>1</v>
      </c>
      <c r="I6" s="176">
        <v>415000</v>
      </c>
      <c r="J6" s="175">
        <v>1</v>
      </c>
      <c r="K6" s="176">
        <v>415000</v>
      </c>
      <c r="L6" s="15"/>
    </row>
    <row r="7" spans="2:15" ht="21.95" customHeight="1">
      <c r="B7" s="205" t="s">
        <v>1</v>
      </c>
      <c r="C7" s="178">
        <v>0</v>
      </c>
      <c r="D7" s="45">
        <v>0</v>
      </c>
      <c r="E7" s="178">
        <v>0</v>
      </c>
      <c r="F7" s="45">
        <v>0</v>
      </c>
      <c r="G7" s="178"/>
      <c r="H7" s="178">
        <v>37</v>
      </c>
      <c r="I7" s="45">
        <v>103023392</v>
      </c>
      <c r="J7" s="178">
        <v>38</v>
      </c>
      <c r="K7" s="45">
        <v>103358417</v>
      </c>
      <c r="L7" s="15"/>
    </row>
    <row r="8" spans="2:15" s="25" customFormat="1" ht="21.95" customHeight="1">
      <c r="B8" s="170" t="s">
        <v>115</v>
      </c>
      <c r="C8" s="180">
        <v>12</v>
      </c>
      <c r="D8" s="147">
        <v>20350199</v>
      </c>
      <c r="E8" s="180">
        <v>0</v>
      </c>
      <c r="F8" s="147">
        <v>0</v>
      </c>
      <c r="G8" s="180"/>
      <c r="H8" s="180">
        <v>0</v>
      </c>
      <c r="I8" s="147">
        <v>0</v>
      </c>
      <c r="J8" s="180">
        <v>12</v>
      </c>
      <c r="K8" s="147">
        <v>20350199</v>
      </c>
      <c r="L8" s="366"/>
    </row>
    <row r="9" spans="2:15" s="365" customFormat="1" ht="16.5" customHeight="1">
      <c r="B9" s="205" t="s">
        <v>2</v>
      </c>
      <c r="C9" s="178">
        <v>2</v>
      </c>
      <c r="D9" s="45">
        <v>600467760</v>
      </c>
      <c r="E9" s="178">
        <v>0</v>
      </c>
      <c r="F9" s="45">
        <v>0</v>
      </c>
      <c r="G9" s="178"/>
      <c r="H9" s="178">
        <v>74</v>
      </c>
      <c r="I9" s="45">
        <v>743469435</v>
      </c>
      <c r="J9" s="178">
        <v>82</v>
      </c>
      <c r="K9" s="45">
        <f>I9+F9+D9+جدول10!D9+جدول10!G9+جدول10!K9</f>
        <v>1362608638</v>
      </c>
      <c r="L9" s="367"/>
    </row>
    <row r="10" spans="2:15" s="25" customFormat="1" ht="16.5" customHeight="1">
      <c r="B10" s="170" t="s">
        <v>3</v>
      </c>
      <c r="C10" s="180">
        <v>19</v>
      </c>
      <c r="D10" s="147">
        <v>29323122</v>
      </c>
      <c r="E10" s="180">
        <v>0</v>
      </c>
      <c r="F10" s="147">
        <v>0</v>
      </c>
      <c r="G10" s="180"/>
      <c r="H10" s="180">
        <v>25</v>
      </c>
      <c r="I10" s="147">
        <v>62475767</v>
      </c>
      <c r="J10" s="180">
        <v>50</v>
      </c>
      <c r="K10" s="147">
        <v>192594709</v>
      </c>
      <c r="L10" s="366"/>
      <c r="O10" s="366"/>
    </row>
    <row r="11" spans="2:15" ht="16.5" customHeight="1">
      <c r="B11" s="205" t="s">
        <v>116</v>
      </c>
      <c r="C11" s="178">
        <v>0</v>
      </c>
      <c r="D11" s="45">
        <v>0</v>
      </c>
      <c r="E11" s="178">
        <v>0</v>
      </c>
      <c r="F11" s="45">
        <v>0</v>
      </c>
      <c r="G11" s="178"/>
      <c r="H11" s="178">
        <v>0</v>
      </c>
      <c r="I11" s="45">
        <v>0</v>
      </c>
      <c r="J11" s="178">
        <v>1</v>
      </c>
      <c r="K11" s="45">
        <v>2644172</v>
      </c>
      <c r="L11" s="15"/>
    </row>
    <row r="12" spans="2:15" ht="16.5" customHeight="1">
      <c r="B12" s="170" t="s">
        <v>5</v>
      </c>
      <c r="C12" s="180">
        <v>0</v>
      </c>
      <c r="D12" s="147">
        <v>0</v>
      </c>
      <c r="E12" s="180">
        <v>0</v>
      </c>
      <c r="F12" s="147">
        <v>0</v>
      </c>
      <c r="G12" s="180"/>
      <c r="H12" s="180">
        <v>5</v>
      </c>
      <c r="I12" s="147">
        <v>6394912</v>
      </c>
      <c r="J12" s="180">
        <v>7</v>
      </c>
      <c r="K12" s="147">
        <v>27207163</v>
      </c>
      <c r="L12" s="15"/>
      <c r="O12" s="15"/>
    </row>
    <row r="13" spans="2:15" s="365" customFormat="1" ht="16.5" customHeight="1">
      <c r="B13" s="205" t="s">
        <v>117</v>
      </c>
      <c r="C13" s="178">
        <v>3</v>
      </c>
      <c r="D13" s="45">
        <v>5930650</v>
      </c>
      <c r="E13" s="178">
        <v>0</v>
      </c>
      <c r="F13" s="45">
        <v>0</v>
      </c>
      <c r="G13" s="178"/>
      <c r="H13" s="178">
        <v>4</v>
      </c>
      <c r="I13" s="45">
        <v>13522488</v>
      </c>
      <c r="J13" s="178">
        <v>7</v>
      </c>
      <c r="K13" s="45">
        <v>19453138</v>
      </c>
      <c r="L13" s="367"/>
    </row>
    <row r="14" spans="2:15" s="25" customFormat="1" ht="16.5" customHeight="1">
      <c r="B14" s="170" t="s">
        <v>89</v>
      </c>
      <c r="C14" s="180">
        <v>0</v>
      </c>
      <c r="D14" s="147">
        <v>0</v>
      </c>
      <c r="E14" s="180">
        <v>0</v>
      </c>
      <c r="F14" s="147">
        <v>0</v>
      </c>
      <c r="G14" s="180"/>
      <c r="H14" s="180">
        <v>7</v>
      </c>
      <c r="I14" s="147">
        <v>5902932</v>
      </c>
      <c r="J14" s="180">
        <v>7</v>
      </c>
      <c r="K14" s="147">
        <v>5902932</v>
      </c>
      <c r="L14" s="366"/>
    </row>
    <row r="15" spans="2:15" s="365" customFormat="1" ht="16.5" customHeight="1">
      <c r="B15" s="205" t="s">
        <v>90</v>
      </c>
      <c r="C15" s="178">
        <v>38</v>
      </c>
      <c r="D15" s="45">
        <v>4019523</v>
      </c>
      <c r="E15" s="178">
        <v>0</v>
      </c>
      <c r="F15" s="45">
        <v>0</v>
      </c>
      <c r="G15" s="178"/>
      <c r="H15" s="178">
        <v>1</v>
      </c>
      <c r="I15" s="45">
        <v>8800</v>
      </c>
      <c r="J15" s="178">
        <v>44</v>
      </c>
      <c r="K15" s="45">
        <v>4324287</v>
      </c>
      <c r="L15" s="367"/>
    </row>
    <row r="16" spans="2:15" ht="16.5" customHeight="1">
      <c r="B16" s="206" t="s">
        <v>4</v>
      </c>
      <c r="C16" s="182">
        <v>0</v>
      </c>
      <c r="D16" s="148">
        <v>0</v>
      </c>
      <c r="E16" s="182">
        <v>2</v>
      </c>
      <c r="F16" s="148">
        <v>2371280</v>
      </c>
      <c r="G16" s="182"/>
      <c r="H16" s="182">
        <v>3</v>
      </c>
      <c r="I16" s="148">
        <v>2165420</v>
      </c>
      <c r="J16" s="182">
        <v>5</v>
      </c>
      <c r="K16" s="148">
        <v>4536700</v>
      </c>
      <c r="L16" s="15"/>
    </row>
    <row r="17" spans="2:12" ht="16.5" customHeight="1">
      <c r="B17" s="205" t="s">
        <v>6</v>
      </c>
      <c r="C17" s="178">
        <v>10</v>
      </c>
      <c r="D17" s="45">
        <v>68335638</v>
      </c>
      <c r="E17" s="178">
        <v>0</v>
      </c>
      <c r="F17" s="45">
        <v>0</v>
      </c>
      <c r="G17" s="178"/>
      <c r="H17" s="178">
        <v>7</v>
      </c>
      <c r="I17" s="45">
        <v>22352233</v>
      </c>
      <c r="J17" s="178">
        <v>19</v>
      </c>
      <c r="K17" s="45">
        <v>92020628</v>
      </c>
      <c r="L17" s="15"/>
    </row>
    <row r="18" spans="2:12" ht="16.5" customHeight="1" thickBot="1">
      <c r="B18" s="241" t="s">
        <v>7</v>
      </c>
      <c r="C18" s="242">
        <v>2</v>
      </c>
      <c r="D18" s="243">
        <v>4393468</v>
      </c>
      <c r="E18" s="242">
        <v>0</v>
      </c>
      <c r="F18" s="243">
        <v>0</v>
      </c>
      <c r="G18" s="242"/>
      <c r="H18" s="242">
        <v>34</v>
      </c>
      <c r="I18" s="243">
        <v>88811074</v>
      </c>
      <c r="J18" s="242">
        <v>50</v>
      </c>
      <c r="K18" s="243">
        <v>117570769</v>
      </c>
      <c r="L18" s="15"/>
    </row>
    <row r="19" spans="2:12" ht="16.5" customHeight="1" thickBot="1">
      <c r="B19" s="73" t="s">
        <v>0</v>
      </c>
      <c r="C19" s="244">
        <f>SUM(C6:C18)</f>
        <v>86</v>
      </c>
      <c r="D19" s="226">
        <f>SUM(D6:D18)</f>
        <v>732820360</v>
      </c>
      <c r="E19" s="244">
        <f>SUM(E6:E18)</f>
        <v>2</v>
      </c>
      <c r="F19" s="226">
        <f>SUM(F6:F18)</f>
        <v>2371280</v>
      </c>
      <c r="G19" s="244"/>
      <c r="H19" s="244">
        <f>SUM(H6:H18)</f>
        <v>198</v>
      </c>
      <c r="I19" s="226">
        <f>SUM(I6:I18)</f>
        <v>1048541453</v>
      </c>
      <c r="J19" s="244">
        <f>SUM(J6:J18)</f>
        <v>323</v>
      </c>
      <c r="K19" s="226">
        <f>جدول10!D19+جدول10!G19+جدول10!K19+'تابع جدول 10'!D19+'تابع جدول 10'!F19+'تابع جدول 10'!I19</f>
        <v>1952986752</v>
      </c>
      <c r="L19" s="15"/>
    </row>
    <row r="20" spans="2:12" ht="21.95" customHeight="1" thickTop="1">
      <c r="B20" s="6"/>
      <c r="C20" s="35"/>
      <c r="D20" s="35"/>
      <c r="E20" s="6"/>
      <c r="F20" s="6"/>
      <c r="G20" s="6"/>
      <c r="H20" s="6"/>
      <c r="I20" s="6"/>
      <c r="J20" s="6"/>
      <c r="K20" s="19"/>
    </row>
    <row r="21" spans="2:12" ht="21.95" customHeight="1">
      <c r="B21" s="6"/>
      <c r="C21" s="35"/>
      <c r="D21" s="35"/>
      <c r="E21" s="6"/>
      <c r="F21" s="6"/>
      <c r="G21" s="6"/>
      <c r="H21" s="6"/>
      <c r="I21" s="6"/>
      <c r="J21" s="6"/>
      <c r="K21" s="6"/>
    </row>
    <row r="22" spans="2:12" ht="21.95" customHeight="1">
      <c r="B22" s="6"/>
      <c r="C22" s="35"/>
      <c r="D22" s="35"/>
      <c r="E22" s="6"/>
      <c r="F22" s="6"/>
      <c r="G22" s="6"/>
      <c r="H22" s="6"/>
      <c r="I22" s="6"/>
      <c r="J22" s="6"/>
      <c r="K22" s="6"/>
    </row>
    <row r="23" spans="2:12" ht="21.95" customHeight="1">
      <c r="B23" s="6"/>
      <c r="E23" s="6"/>
      <c r="F23" s="6"/>
      <c r="G23" s="6"/>
      <c r="H23" s="6"/>
      <c r="I23" s="6"/>
      <c r="J23" s="6"/>
      <c r="K23" s="6"/>
    </row>
    <row r="24" spans="2:12" ht="21.95" customHeight="1">
      <c r="B24" s="6"/>
      <c r="E24" s="6"/>
      <c r="F24" s="6"/>
      <c r="G24" s="6"/>
      <c r="I24" s="6"/>
      <c r="J24" s="6"/>
      <c r="K24" s="6"/>
    </row>
    <row r="25" spans="2:12" ht="21.95" customHeight="1">
      <c r="B25" s="6"/>
      <c r="E25" s="6"/>
      <c r="F25" s="6"/>
      <c r="G25" s="6"/>
      <c r="I25" s="6"/>
      <c r="J25" s="6"/>
      <c r="K25" s="6"/>
    </row>
    <row r="26" spans="2:12" ht="21.95" customHeight="1">
      <c r="B26" s="6"/>
      <c r="E26" s="6"/>
      <c r="F26" s="6"/>
      <c r="G26" s="6"/>
      <c r="H26" s="6"/>
      <c r="I26" s="6"/>
      <c r="J26" s="6"/>
      <c r="K26" s="6"/>
    </row>
    <row r="27" spans="2:12" ht="21.95" customHeight="1">
      <c r="B27" s="6"/>
      <c r="D27" s="58"/>
      <c r="E27" s="6"/>
      <c r="F27" s="6"/>
      <c r="G27" s="6"/>
      <c r="H27" s="6"/>
      <c r="I27" s="6"/>
      <c r="J27" s="6"/>
      <c r="K27" s="6"/>
    </row>
    <row r="28" spans="2:12" ht="21.95" customHeight="1">
      <c r="B28" s="6"/>
      <c r="E28" s="6"/>
      <c r="F28" s="6"/>
      <c r="G28" s="6"/>
      <c r="H28" s="6"/>
      <c r="I28" s="6"/>
      <c r="J28" s="6"/>
      <c r="K28" s="6"/>
    </row>
    <row r="29" spans="2:12" ht="21.95" customHeight="1">
      <c r="B29" s="6"/>
      <c r="E29" s="6"/>
      <c r="F29" s="6"/>
      <c r="G29" s="6"/>
      <c r="H29" s="6"/>
      <c r="I29" s="6"/>
      <c r="J29" s="6"/>
      <c r="K29" s="6"/>
    </row>
    <row r="30" spans="2:12" ht="21.95" customHeight="1">
      <c r="B30" s="6"/>
      <c r="E30" s="6"/>
      <c r="F30" s="6"/>
      <c r="G30" s="6"/>
      <c r="H30" s="6"/>
      <c r="I30" s="6"/>
      <c r="J30" s="6"/>
      <c r="K30" s="6"/>
    </row>
    <row r="31" spans="2:12" ht="21.95" customHeight="1">
      <c r="B31" s="6"/>
      <c r="E31" s="6"/>
      <c r="F31" s="6"/>
      <c r="G31" s="6"/>
      <c r="H31" s="6"/>
      <c r="I31" s="6"/>
      <c r="J31" s="6"/>
      <c r="K31" s="6"/>
    </row>
    <row r="33" spans="3:4" ht="21.95" customHeight="1">
      <c r="C33" s="1"/>
      <c r="D33" s="1"/>
    </row>
    <row r="53" spans="3:4" ht="21.95" customHeight="1">
      <c r="C53" s="70"/>
      <c r="D53" s="70"/>
    </row>
  </sheetData>
  <mergeCells count="6">
    <mergeCell ref="E4:F4"/>
    <mergeCell ref="H4:I4"/>
    <mergeCell ref="J4:K4"/>
    <mergeCell ref="B4:B5"/>
    <mergeCell ref="B2:K2"/>
    <mergeCell ref="C4:D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37"/>
  <sheetViews>
    <sheetView rightToLeft="1" view="pageBreakPreview" zoomScale="95" zoomScaleSheetLayoutView="95" workbookViewId="0">
      <selection activeCell="H28" sqref="H28"/>
    </sheetView>
  </sheetViews>
  <sheetFormatPr defaultRowHeight="21.95" customHeight="1"/>
  <cols>
    <col min="1" max="1" width="4.42578125" customWidth="1"/>
    <col min="2" max="2" width="40.7109375" style="247" bestFit="1" customWidth="1"/>
    <col min="3" max="3" width="12.140625" customWidth="1"/>
    <col min="4" max="4" width="18.140625" customWidth="1"/>
    <col min="5" max="5" width="14.5703125" customWidth="1"/>
    <col min="6" max="6" width="18.140625" bestFit="1" customWidth="1"/>
    <col min="7" max="7" width="13.42578125" customWidth="1"/>
    <col min="8" max="8" width="29.140625" customWidth="1"/>
    <col min="11" max="11" width="10.7109375" bestFit="1" customWidth="1"/>
  </cols>
  <sheetData>
    <row r="1" spans="1:11" ht="21.95" customHeight="1">
      <c r="B1" s="433" t="s">
        <v>190</v>
      </c>
      <c r="C1" s="433"/>
      <c r="D1" s="433"/>
      <c r="E1" s="433"/>
      <c r="F1" s="433"/>
      <c r="G1" s="433"/>
      <c r="H1" s="433"/>
    </row>
    <row r="2" spans="1:11" ht="21.95" customHeight="1" thickBot="1">
      <c r="B2" s="434" t="s">
        <v>62</v>
      </c>
      <c r="C2" s="434"/>
      <c r="D2" s="95"/>
      <c r="E2" s="76"/>
      <c r="F2" s="76"/>
      <c r="G2" s="467" t="s">
        <v>52</v>
      </c>
      <c r="H2" s="467"/>
    </row>
    <row r="3" spans="1:11" ht="21.95" customHeight="1" thickTop="1">
      <c r="B3" s="443" t="s">
        <v>14</v>
      </c>
      <c r="C3" s="438" t="s">
        <v>71</v>
      </c>
      <c r="D3" s="438"/>
      <c r="E3" s="438" t="s">
        <v>72</v>
      </c>
      <c r="F3" s="438"/>
      <c r="G3" s="443" t="s">
        <v>159</v>
      </c>
      <c r="H3" s="443"/>
    </row>
    <row r="4" spans="1:11" ht="18" customHeight="1" thickBot="1">
      <c r="B4" s="465"/>
      <c r="C4" s="96" t="s">
        <v>9</v>
      </c>
      <c r="D4" s="92" t="s">
        <v>10</v>
      </c>
      <c r="E4" s="92" t="s">
        <v>9</v>
      </c>
      <c r="F4" s="92" t="s">
        <v>10</v>
      </c>
      <c r="G4" s="92" t="s">
        <v>9</v>
      </c>
      <c r="H4" s="92" t="s">
        <v>10</v>
      </c>
    </row>
    <row r="5" spans="1:11" ht="21.95" customHeight="1">
      <c r="B5" s="331" t="s">
        <v>119</v>
      </c>
      <c r="C5" s="402">
        <v>0</v>
      </c>
      <c r="D5" s="403">
        <v>0</v>
      </c>
      <c r="E5" s="403">
        <v>1</v>
      </c>
      <c r="F5" s="403">
        <v>88230</v>
      </c>
      <c r="G5" s="403">
        <v>0</v>
      </c>
      <c r="H5" s="403">
        <v>0</v>
      </c>
    </row>
    <row r="6" spans="1:11" ht="18" customHeight="1">
      <c r="B6" s="248" t="s">
        <v>43</v>
      </c>
      <c r="C6" s="186">
        <v>0</v>
      </c>
      <c r="D6" s="186">
        <v>0</v>
      </c>
      <c r="E6" s="186">
        <v>13</v>
      </c>
      <c r="F6" s="186">
        <v>16816493</v>
      </c>
      <c r="G6" s="186">
        <v>0</v>
      </c>
      <c r="H6" s="186">
        <v>0</v>
      </c>
    </row>
    <row r="7" spans="1:11" ht="18" customHeight="1">
      <c r="B7" s="249" t="s">
        <v>95</v>
      </c>
      <c r="C7" s="187">
        <v>0</v>
      </c>
      <c r="D7" s="187">
        <v>0</v>
      </c>
      <c r="E7" s="187">
        <v>0</v>
      </c>
      <c r="F7" s="187">
        <v>0</v>
      </c>
      <c r="G7" s="187">
        <v>0</v>
      </c>
      <c r="H7" s="187">
        <v>0</v>
      </c>
    </row>
    <row r="8" spans="1:11" ht="18" customHeight="1">
      <c r="B8" s="250" t="s">
        <v>18</v>
      </c>
      <c r="C8" s="188">
        <v>10</v>
      </c>
      <c r="D8" s="188">
        <v>42724670</v>
      </c>
      <c r="E8" s="188">
        <v>0</v>
      </c>
      <c r="F8" s="188">
        <v>0</v>
      </c>
      <c r="G8" s="188">
        <v>1</v>
      </c>
      <c r="H8" s="188">
        <v>1344404</v>
      </c>
      <c r="K8" s="15"/>
    </row>
    <row r="9" spans="1:11" ht="18" customHeight="1">
      <c r="B9" s="249" t="s">
        <v>19</v>
      </c>
      <c r="C9" s="187">
        <v>0</v>
      </c>
      <c r="D9" s="187">
        <v>0</v>
      </c>
      <c r="E9" s="187">
        <v>0</v>
      </c>
      <c r="F9" s="187">
        <v>0</v>
      </c>
      <c r="G9" s="189">
        <v>5</v>
      </c>
      <c r="H9" s="189">
        <v>15740256</v>
      </c>
    </row>
    <row r="10" spans="1:11" s="25" customFormat="1" ht="18" customHeight="1">
      <c r="B10" s="371" t="s">
        <v>21</v>
      </c>
      <c r="C10" s="200">
        <v>0</v>
      </c>
      <c r="D10" s="200">
        <v>0</v>
      </c>
      <c r="E10" s="200">
        <v>1</v>
      </c>
      <c r="F10" s="200">
        <v>3177982</v>
      </c>
      <c r="G10" s="200">
        <v>0</v>
      </c>
      <c r="H10" s="200">
        <v>0</v>
      </c>
    </row>
    <row r="11" spans="1:11" s="365" customFormat="1" ht="18" customHeight="1">
      <c r="A11" s="25"/>
      <c r="B11" s="249" t="s">
        <v>31</v>
      </c>
      <c r="C11" s="187">
        <v>0</v>
      </c>
      <c r="D11" s="187">
        <v>0</v>
      </c>
      <c r="E11" s="187">
        <v>0</v>
      </c>
      <c r="F11" s="187">
        <v>0</v>
      </c>
      <c r="G11" s="187">
        <v>0</v>
      </c>
      <c r="H11" s="187">
        <v>0</v>
      </c>
    </row>
    <row r="12" spans="1:11" ht="18" customHeight="1">
      <c r="A12" s="25"/>
      <c r="B12" s="250" t="s">
        <v>67</v>
      </c>
      <c r="C12" s="188">
        <v>0</v>
      </c>
      <c r="D12" s="188">
        <v>0</v>
      </c>
      <c r="E12" s="188">
        <v>0</v>
      </c>
      <c r="F12" s="188">
        <v>0</v>
      </c>
      <c r="G12" s="186">
        <v>1</v>
      </c>
      <c r="H12" s="186">
        <v>2644172</v>
      </c>
    </row>
    <row r="13" spans="1:11" ht="24.75" customHeight="1">
      <c r="A13" s="25"/>
      <c r="B13" s="249" t="s">
        <v>37</v>
      </c>
      <c r="C13" s="187">
        <v>0</v>
      </c>
      <c r="D13" s="187">
        <v>0</v>
      </c>
      <c r="E13" s="187">
        <v>0</v>
      </c>
      <c r="F13" s="187">
        <v>0</v>
      </c>
      <c r="G13" s="189">
        <v>0</v>
      </c>
      <c r="H13" s="189">
        <v>0</v>
      </c>
    </row>
    <row r="14" spans="1:11" ht="18" customHeight="1">
      <c r="A14" s="25"/>
      <c r="B14" s="250" t="s">
        <v>63</v>
      </c>
      <c r="C14" s="188">
        <v>0</v>
      </c>
      <c r="D14" s="188">
        <v>0</v>
      </c>
      <c r="E14" s="188">
        <v>0</v>
      </c>
      <c r="F14" s="188">
        <v>0</v>
      </c>
      <c r="G14" s="188">
        <v>1</v>
      </c>
      <c r="H14" s="188">
        <v>3441520</v>
      </c>
    </row>
    <row r="15" spans="1:11" ht="18" customHeight="1">
      <c r="A15" s="25"/>
      <c r="B15" s="249" t="s">
        <v>22</v>
      </c>
      <c r="C15" s="187">
        <v>0</v>
      </c>
      <c r="D15" s="187">
        <v>0</v>
      </c>
      <c r="E15" s="187">
        <v>0</v>
      </c>
      <c r="F15" s="187">
        <v>0</v>
      </c>
      <c r="G15" s="187">
        <v>0</v>
      </c>
      <c r="H15" s="187">
        <v>0</v>
      </c>
    </row>
    <row r="16" spans="1:11" ht="18" customHeight="1">
      <c r="A16" s="25"/>
      <c r="B16" s="250" t="s">
        <v>23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</row>
    <row r="17" spans="1:19" s="365" customFormat="1" ht="18" customHeight="1">
      <c r="A17" s="25"/>
      <c r="B17" s="249" t="s">
        <v>124</v>
      </c>
      <c r="C17" s="187">
        <v>0</v>
      </c>
      <c r="D17" s="187">
        <v>0</v>
      </c>
      <c r="E17" s="187">
        <v>0</v>
      </c>
      <c r="F17" s="187">
        <v>0</v>
      </c>
      <c r="G17" s="187">
        <v>0</v>
      </c>
      <c r="H17" s="187">
        <v>0</v>
      </c>
    </row>
    <row r="18" spans="1:19" s="25" customFormat="1" ht="18" customHeight="1">
      <c r="B18" s="371" t="s">
        <v>91</v>
      </c>
      <c r="C18" s="200">
        <v>0</v>
      </c>
      <c r="D18" s="200">
        <v>0</v>
      </c>
      <c r="E18" s="200">
        <v>0</v>
      </c>
      <c r="F18" s="200">
        <v>0</v>
      </c>
      <c r="G18" s="200">
        <v>0</v>
      </c>
      <c r="H18" s="200">
        <v>0</v>
      </c>
    </row>
    <row r="19" spans="1:19" s="365" customFormat="1" ht="18" customHeight="1">
      <c r="A19" s="25"/>
      <c r="B19" s="249" t="s">
        <v>24</v>
      </c>
      <c r="C19" s="187">
        <v>0</v>
      </c>
      <c r="D19" s="187">
        <v>0</v>
      </c>
      <c r="E19" s="187">
        <v>0</v>
      </c>
      <c r="F19" s="187">
        <v>0</v>
      </c>
      <c r="G19" s="187">
        <v>0</v>
      </c>
      <c r="H19" s="187">
        <v>0</v>
      </c>
    </row>
    <row r="20" spans="1:19" ht="18" customHeight="1">
      <c r="A20" s="25"/>
      <c r="B20" s="250" t="s">
        <v>121</v>
      </c>
      <c r="C20" s="188">
        <v>0</v>
      </c>
      <c r="D20" s="188">
        <v>0</v>
      </c>
      <c r="E20" s="188">
        <v>0</v>
      </c>
      <c r="F20" s="188">
        <v>0</v>
      </c>
      <c r="G20" s="186">
        <v>0</v>
      </c>
      <c r="H20" s="186">
        <v>0</v>
      </c>
    </row>
    <row r="21" spans="1:19" ht="18" customHeight="1">
      <c r="A21" s="25"/>
      <c r="B21" s="249" t="s">
        <v>25</v>
      </c>
      <c r="C21" s="187">
        <v>0</v>
      </c>
      <c r="D21" s="187">
        <v>0</v>
      </c>
      <c r="E21" s="187">
        <v>0</v>
      </c>
      <c r="F21" s="187">
        <v>0</v>
      </c>
      <c r="G21" s="189">
        <v>0</v>
      </c>
      <c r="H21" s="189">
        <v>0</v>
      </c>
      <c r="S21" s="10"/>
    </row>
    <row r="22" spans="1:19" s="25" customFormat="1" ht="18" customHeight="1">
      <c r="B22" s="371" t="s">
        <v>92</v>
      </c>
      <c r="C22" s="200">
        <v>0</v>
      </c>
      <c r="D22" s="200">
        <v>0</v>
      </c>
      <c r="E22" s="200">
        <v>0</v>
      </c>
      <c r="F22" s="200">
        <v>0</v>
      </c>
      <c r="G22" s="200">
        <v>0</v>
      </c>
      <c r="H22" s="200">
        <v>0</v>
      </c>
    </row>
    <row r="23" spans="1:19" s="365" customFormat="1" ht="18" customHeight="1">
      <c r="A23" s="25"/>
      <c r="B23" s="249" t="s">
        <v>27</v>
      </c>
      <c r="C23" s="187">
        <v>0</v>
      </c>
      <c r="D23" s="187">
        <v>0</v>
      </c>
      <c r="E23" s="187">
        <v>1</v>
      </c>
      <c r="F23" s="187">
        <v>2070830</v>
      </c>
      <c r="G23" s="187">
        <v>1</v>
      </c>
      <c r="H23" s="187">
        <v>5467257</v>
      </c>
    </row>
    <row r="24" spans="1:19" s="25" customFormat="1" ht="18" customHeight="1">
      <c r="B24" s="371" t="s">
        <v>26</v>
      </c>
      <c r="C24" s="200">
        <v>0</v>
      </c>
      <c r="D24" s="200">
        <v>0</v>
      </c>
      <c r="E24" s="200">
        <v>0</v>
      </c>
      <c r="F24" s="200">
        <v>0</v>
      </c>
      <c r="G24" s="204">
        <v>0</v>
      </c>
      <c r="H24" s="204">
        <v>0</v>
      </c>
    </row>
    <row r="25" spans="1:19" s="365" customFormat="1" ht="18" customHeight="1">
      <c r="A25" s="25"/>
      <c r="B25" s="249" t="s">
        <v>93</v>
      </c>
      <c r="C25" s="187">
        <v>0</v>
      </c>
      <c r="D25" s="187">
        <v>0</v>
      </c>
      <c r="E25" s="187">
        <v>0</v>
      </c>
      <c r="F25" s="187">
        <v>0</v>
      </c>
      <c r="G25" s="187">
        <v>0</v>
      </c>
      <c r="H25" s="187">
        <v>0</v>
      </c>
    </row>
    <row r="26" spans="1:19" s="25" customFormat="1" ht="18" customHeight="1">
      <c r="B26" s="371" t="s">
        <v>94</v>
      </c>
      <c r="C26" s="200">
        <v>0</v>
      </c>
      <c r="D26" s="200">
        <v>0</v>
      </c>
      <c r="E26" s="200">
        <v>0</v>
      </c>
      <c r="F26" s="200">
        <v>0</v>
      </c>
      <c r="G26" s="204">
        <v>0</v>
      </c>
      <c r="H26" s="204">
        <v>0</v>
      </c>
    </row>
    <row r="27" spans="1:19" s="365" customFormat="1" ht="18" customHeight="1" thickBot="1">
      <c r="A27" s="25"/>
      <c r="B27" s="372" t="s">
        <v>30</v>
      </c>
      <c r="C27" s="373">
        <v>0</v>
      </c>
      <c r="D27" s="373">
        <v>0</v>
      </c>
      <c r="E27" s="373">
        <v>0</v>
      </c>
      <c r="F27" s="373">
        <v>0</v>
      </c>
      <c r="G27" s="373">
        <v>2</v>
      </c>
      <c r="H27" s="373">
        <v>75737845</v>
      </c>
    </row>
    <row r="28" spans="1:19" s="25" customFormat="1" ht="24.75" customHeight="1" thickBot="1">
      <c r="A28" s="374"/>
      <c r="B28" s="375" t="s">
        <v>0</v>
      </c>
      <c r="C28" s="352">
        <f t="shared" ref="C28:H28" si="0">SUM(C5:C27)</f>
        <v>10</v>
      </c>
      <c r="D28" s="352">
        <f t="shared" si="0"/>
        <v>42724670</v>
      </c>
      <c r="E28" s="352">
        <f t="shared" si="0"/>
        <v>16</v>
      </c>
      <c r="F28" s="352">
        <f t="shared" si="0"/>
        <v>22153535</v>
      </c>
      <c r="G28" s="352">
        <f t="shared" si="0"/>
        <v>11</v>
      </c>
      <c r="H28" s="352">
        <f t="shared" si="0"/>
        <v>104375454</v>
      </c>
      <c r="J28" s="374"/>
    </row>
    <row r="29" spans="1:19" ht="21.95" customHeight="1" thickTop="1">
      <c r="A29" s="10"/>
      <c r="B29" s="251"/>
      <c r="C29" s="20"/>
      <c r="D29" s="21"/>
      <c r="E29" s="21"/>
      <c r="F29" s="21"/>
      <c r="G29" s="21"/>
      <c r="H29" s="10"/>
      <c r="N29" s="10"/>
    </row>
    <row r="30" spans="1:19" ht="21.95" customHeight="1">
      <c r="B30" s="251"/>
      <c r="C30" s="20"/>
      <c r="D30" s="21"/>
      <c r="E30" s="21"/>
      <c r="F30" s="21"/>
      <c r="G30" s="21"/>
      <c r="H30" s="21"/>
      <c r="I30" s="10"/>
      <c r="J30" s="10"/>
      <c r="N30" s="10"/>
    </row>
    <row r="31" spans="1:19" ht="21.95" customHeight="1">
      <c r="A31" s="10"/>
      <c r="B31" s="295"/>
      <c r="I31" s="10"/>
      <c r="J31" s="10"/>
    </row>
    <row r="32" spans="1:19" ht="21.95" customHeight="1">
      <c r="A32" s="10"/>
      <c r="B32" s="295"/>
      <c r="I32" s="10"/>
      <c r="J32" s="10"/>
    </row>
    <row r="33" spans="2:10" ht="21.95" customHeight="1">
      <c r="B33" s="295"/>
      <c r="I33" s="10"/>
      <c r="J33" s="10"/>
    </row>
    <row r="34" spans="2:10" ht="21.95" customHeight="1">
      <c r="I34" s="10"/>
      <c r="J34" s="10"/>
    </row>
    <row r="35" spans="2:10" ht="21.95" customHeight="1">
      <c r="I35" s="10"/>
      <c r="J35" s="10"/>
    </row>
    <row r="36" spans="2:10" ht="21.95" customHeight="1">
      <c r="I36" s="10"/>
      <c r="J36" s="10"/>
    </row>
    <row r="37" spans="2:10" ht="21.95" customHeight="1">
      <c r="I37" s="10"/>
      <c r="J37" s="10"/>
    </row>
  </sheetData>
  <mergeCells count="7">
    <mergeCell ref="B1:H1"/>
    <mergeCell ref="B2:C2"/>
    <mergeCell ref="G2:H2"/>
    <mergeCell ref="B3:B4"/>
    <mergeCell ref="C3:D3"/>
    <mergeCell ref="E3:F3"/>
    <mergeCell ref="G3:H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66"/>
  <sheetViews>
    <sheetView rightToLeft="1" view="pageBreakPreview" topLeftCell="A4" zoomScale="88" zoomScaleSheetLayoutView="88" workbookViewId="0">
      <selection activeCell="K28" sqref="K28"/>
    </sheetView>
  </sheetViews>
  <sheetFormatPr defaultRowHeight="21.95" customHeight="1"/>
  <cols>
    <col min="1" max="1" width="2.28515625" customWidth="1"/>
    <col min="2" max="2" width="33" style="114" customWidth="1"/>
    <col min="3" max="3" width="11.28515625" hidden="1" customWidth="1"/>
    <col min="4" max="4" width="13.42578125" customWidth="1"/>
    <col min="5" max="5" width="18.140625" customWidth="1"/>
    <col min="6" max="6" width="11.140625" customWidth="1"/>
    <col min="7" max="7" width="14.28515625" customWidth="1"/>
    <col min="8" max="8" width="10" customWidth="1"/>
    <col min="9" max="9" width="23.140625" customWidth="1"/>
    <col min="10" max="10" width="12" customWidth="1"/>
    <col min="11" max="11" width="21" customWidth="1"/>
    <col min="14" max="14" width="12.28515625" bestFit="1" customWidth="1"/>
  </cols>
  <sheetData>
    <row r="1" spans="1:14" ht="17.25" customHeight="1"/>
    <row r="2" spans="1:14" ht="21.95" customHeight="1">
      <c r="B2" s="433" t="s">
        <v>123</v>
      </c>
      <c r="C2" s="433"/>
      <c r="D2" s="433"/>
      <c r="E2" s="433"/>
      <c r="F2" s="433"/>
      <c r="G2" s="433"/>
      <c r="H2" s="433"/>
      <c r="I2" s="433"/>
      <c r="J2" s="433"/>
      <c r="K2" s="433"/>
    </row>
    <row r="3" spans="1:14" ht="18.75" customHeight="1" thickBot="1">
      <c r="B3" s="113" t="s">
        <v>45</v>
      </c>
      <c r="C3" s="36"/>
      <c r="F3" s="36"/>
      <c r="G3" s="36"/>
      <c r="H3" s="468"/>
      <c r="I3" s="468"/>
      <c r="K3" s="329" t="s">
        <v>52</v>
      </c>
    </row>
    <row r="4" spans="1:14" ht="18.75" customHeight="1" thickTop="1">
      <c r="B4" s="436" t="s">
        <v>14</v>
      </c>
      <c r="C4" s="38"/>
      <c r="D4" s="438" t="s">
        <v>74</v>
      </c>
      <c r="E4" s="438"/>
      <c r="F4" s="438" t="s">
        <v>75</v>
      </c>
      <c r="G4" s="438"/>
      <c r="H4" s="438" t="s">
        <v>76</v>
      </c>
      <c r="I4" s="438"/>
      <c r="J4" s="438" t="s">
        <v>0</v>
      </c>
      <c r="K4" s="438"/>
    </row>
    <row r="5" spans="1:14" ht="19.5" customHeight="1" thickBot="1">
      <c r="B5" s="437"/>
      <c r="C5" s="92"/>
      <c r="D5" s="96" t="s">
        <v>9</v>
      </c>
      <c r="E5" s="92" t="s">
        <v>10</v>
      </c>
      <c r="F5" s="92" t="s">
        <v>9</v>
      </c>
      <c r="G5" s="92" t="s">
        <v>10</v>
      </c>
      <c r="H5" s="92" t="s">
        <v>64</v>
      </c>
      <c r="I5" s="92" t="s">
        <v>10</v>
      </c>
      <c r="J5" s="92" t="s">
        <v>64</v>
      </c>
      <c r="K5" s="92" t="s">
        <v>10</v>
      </c>
    </row>
    <row r="6" spans="1:14" ht="19.5" customHeight="1">
      <c r="B6" s="330" t="s">
        <v>119</v>
      </c>
      <c r="C6" s="332"/>
      <c r="D6" s="402">
        <v>1</v>
      </c>
      <c r="E6" s="403">
        <v>2150850</v>
      </c>
      <c r="F6" s="403">
        <v>0</v>
      </c>
      <c r="G6" s="403">
        <v>0</v>
      </c>
      <c r="H6" s="403">
        <v>0</v>
      </c>
      <c r="I6" s="403">
        <v>0</v>
      </c>
      <c r="J6" s="403">
        <f>'جدول 11'!C5+'جدول 11'!E5+'جدول 11'!G5+'تابع جدول 11'!D6+'تابع جدول 11'!F6+'تابع جدول 11'!H6</f>
        <v>2</v>
      </c>
      <c r="K6" s="403">
        <v>2239080</v>
      </c>
    </row>
    <row r="7" spans="1:14" ht="18" customHeight="1">
      <c r="B7" s="185" t="s">
        <v>43</v>
      </c>
      <c r="C7" s="186"/>
      <c r="D7" s="186">
        <v>3</v>
      </c>
      <c r="E7" s="186">
        <v>11428097</v>
      </c>
      <c r="F7" s="186">
        <v>2</v>
      </c>
      <c r="G7" s="186">
        <v>2371280</v>
      </c>
      <c r="H7" s="186">
        <v>25</v>
      </c>
      <c r="I7" s="186">
        <v>14079011</v>
      </c>
      <c r="J7" s="186">
        <v>43</v>
      </c>
      <c r="K7" s="186">
        <v>44694881</v>
      </c>
    </row>
    <row r="8" spans="1:14" s="365" customFormat="1" ht="23.25" customHeight="1">
      <c r="A8" s="25"/>
      <c r="B8" s="134" t="s">
        <v>18</v>
      </c>
      <c r="C8" s="187"/>
      <c r="D8" s="187">
        <v>0</v>
      </c>
      <c r="E8" s="187">
        <v>0</v>
      </c>
      <c r="F8" s="365">
        <v>0</v>
      </c>
      <c r="G8" s="365">
        <v>0</v>
      </c>
      <c r="H8" s="187">
        <v>1</v>
      </c>
      <c r="I8" s="187">
        <v>1099960</v>
      </c>
      <c r="J8" s="187">
        <f>'جدول 11'!C8+'جدول 11'!E8+'جدول 11'!G8+'تابع جدول 11'!D8+'تابع جدول 11'!F8+'تابع جدول 11'!H8</f>
        <v>12</v>
      </c>
      <c r="K8" s="187">
        <f>'جدول 11'!D8+'جدول 11'!H8+'تابع جدول 11'!E8+'تابع جدول 11'!I8</f>
        <v>45169034</v>
      </c>
    </row>
    <row r="9" spans="1:14" s="25" customFormat="1" ht="18" customHeight="1">
      <c r="B9" s="369" t="s">
        <v>19</v>
      </c>
      <c r="C9" s="200"/>
      <c r="D9" s="200">
        <v>0</v>
      </c>
      <c r="E9" s="200">
        <v>0</v>
      </c>
      <c r="F9" s="200">
        <v>0</v>
      </c>
      <c r="G9" s="200">
        <v>0</v>
      </c>
      <c r="H9" s="204">
        <v>3</v>
      </c>
      <c r="I9" s="204">
        <v>3164320</v>
      </c>
      <c r="J9" s="204">
        <f>'جدول 11'!C9+'جدول 11'!E9+'جدول 11'!G9+'تابع جدول 11'!D9+'تابع جدول 11'!F9+'تابع جدول 11'!H9</f>
        <v>8</v>
      </c>
      <c r="K9" s="204">
        <f>'جدول 11'!D9+'جدول 11'!F9+'جدول 11'!H9+'تابع جدول 11'!E9+'تابع جدول 11'!G9+'تابع جدول 11'!I9</f>
        <v>18904576</v>
      </c>
    </row>
    <row r="10" spans="1:14" ht="18" customHeight="1">
      <c r="A10" s="25"/>
      <c r="B10" s="134" t="s">
        <v>21</v>
      </c>
      <c r="C10" s="187"/>
      <c r="D10" s="187">
        <v>1</v>
      </c>
      <c r="E10" s="187">
        <v>1180100</v>
      </c>
      <c r="F10" s="187">
        <v>0</v>
      </c>
      <c r="G10" s="187">
        <v>0</v>
      </c>
      <c r="H10" s="187">
        <v>1</v>
      </c>
      <c r="I10" s="187">
        <v>864105</v>
      </c>
      <c r="J10" s="187">
        <v>3</v>
      </c>
      <c r="K10" s="187">
        <v>5222187</v>
      </c>
    </row>
    <row r="11" spans="1:14" ht="18" customHeight="1">
      <c r="A11" s="25"/>
      <c r="B11" s="185" t="s">
        <v>31</v>
      </c>
      <c r="C11" s="188"/>
      <c r="D11" s="188">
        <v>51</v>
      </c>
      <c r="E11" s="188">
        <v>680439479</v>
      </c>
      <c r="F11" s="188">
        <v>0</v>
      </c>
      <c r="G11" s="188">
        <v>0</v>
      </c>
      <c r="H11" s="188">
        <v>18</v>
      </c>
      <c r="I11" s="188">
        <v>39966586</v>
      </c>
      <c r="J11" s="188">
        <v>69</v>
      </c>
      <c r="K11" s="188">
        <v>720406065</v>
      </c>
    </row>
    <row r="12" spans="1:14" s="365" customFormat="1" ht="25.5" customHeight="1">
      <c r="A12" s="25"/>
      <c r="B12" s="134" t="s">
        <v>120</v>
      </c>
      <c r="C12" s="187"/>
      <c r="D12" s="187">
        <v>7</v>
      </c>
      <c r="E12" s="187">
        <v>7361719</v>
      </c>
      <c r="F12" s="187">
        <v>0</v>
      </c>
      <c r="G12" s="187">
        <v>0</v>
      </c>
      <c r="H12" s="189">
        <v>0</v>
      </c>
      <c r="I12" s="189">
        <v>0</v>
      </c>
      <c r="J12" s="189">
        <v>8</v>
      </c>
      <c r="K12" s="189">
        <v>10005891</v>
      </c>
    </row>
    <row r="13" spans="1:14" s="25" customFormat="1" ht="19.5" customHeight="1">
      <c r="B13" s="369" t="s">
        <v>37</v>
      </c>
      <c r="C13" s="200"/>
      <c r="D13" s="200">
        <v>0</v>
      </c>
      <c r="E13" s="200">
        <v>0</v>
      </c>
      <c r="F13" s="200">
        <v>0</v>
      </c>
      <c r="G13" s="200">
        <v>0</v>
      </c>
      <c r="H13" s="204">
        <v>1</v>
      </c>
      <c r="I13" s="204">
        <v>1928917</v>
      </c>
      <c r="J13" s="204">
        <v>1</v>
      </c>
      <c r="K13" s="204">
        <v>1928917</v>
      </c>
    </row>
    <row r="14" spans="1:14" s="365" customFormat="1" ht="20.25" customHeight="1">
      <c r="A14" s="25"/>
      <c r="B14" s="134" t="s">
        <v>63</v>
      </c>
      <c r="C14" s="187"/>
      <c r="D14" s="187">
        <v>0</v>
      </c>
      <c r="E14" s="187">
        <v>0</v>
      </c>
      <c r="F14" s="187">
        <v>0</v>
      </c>
      <c r="G14" s="187">
        <v>0</v>
      </c>
      <c r="H14" s="187">
        <v>33</v>
      </c>
      <c r="I14" s="187">
        <v>443269959</v>
      </c>
      <c r="J14" s="187">
        <f>'جدول 11'!C14+'جدول 11'!E14+'جدول 11'!G14+'تابع جدول 11'!D14+'تابع جدول 11'!F14+'تابع جدول 11'!H14</f>
        <v>34</v>
      </c>
      <c r="K14" s="187">
        <f>I14+G14+E14+'جدول 11'!H14+'جدول 11'!F14+'جدول 11'!D14</f>
        <v>446711479</v>
      </c>
      <c r="N14" s="367"/>
    </row>
    <row r="15" spans="1:14" s="25" customFormat="1" ht="18" customHeight="1">
      <c r="B15" s="369" t="s">
        <v>22</v>
      </c>
      <c r="C15" s="200"/>
      <c r="D15" s="200">
        <v>0</v>
      </c>
      <c r="E15" s="200">
        <v>0</v>
      </c>
      <c r="F15" s="200">
        <v>0</v>
      </c>
      <c r="G15" s="200">
        <v>0</v>
      </c>
      <c r="H15" s="200">
        <v>8</v>
      </c>
      <c r="I15" s="200">
        <v>18007637</v>
      </c>
      <c r="J15" s="200">
        <v>8</v>
      </c>
      <c r="K15" s="200">
        <v>18007637</v>
      </c>
    </row>
    <row r="16" spans="1:14" s="365" customFormat="1" ht="18" customHeight="1">
      <c r="A16" s="25"/>
      <c r="B16" s="134" t="s">
        <v>23</v>
      </c>
      <c r="C16" s="187"/>
      <c r="D16" s="187">
        <v>0</v>
      </c>
      <c r="E16" s="187">
        <v>0</v>
      </c>
      <c r="F16" s="187">
        <v>0</v>
      </c>
      <c r="G16" s="187">
        <v>0</v>
      </c>
      <c r="H16" s="187">
        <v>1</v>
      </c>
      <c r="I16" s="187">
        <v>670037</v>
      </c>
      <c r="J16" s="187">
        <v>1</v>
      </c>
      <c r="K16" s="187">
        <v>670037</v>
      </c>
    </row>
    <row r="17" spans="1:11" ht="18" customHeight="1">
      <c r="A17" s="25"/>
      <c r="B17" s="185" t="s">
        <v>124</v>
      </c>
      <c r="C17" s="188"/>
      <c r="D17" s="188">
        <v>0</v>
      </c>
      <c r="E17" s="188">
        <v>0</v>
      </c>
      <c r="F17" s="188"/>
      <c r="G17" s="188"/>
      <c r="H17" s="188">
        <v>1</v>
      </c>
      <c r="I17" s="188">
        <v>10967</v>
      </c>
      <c r="J17" s="188">
        <v>1</v>
      </c>
      <c r="K17" s="188">
        <v>10967</v>
      </c>
    </row>
    <row r="18" spans="1:11" ht="18" customHeight="1">
      <c r="A18" s="25"/>
      <c r="B18" s="134" t="s">
        <v>91</v>
      </c>
      <c r="C18" s="187"/>
      <c r="D18" s="187">
        <v>4</v>
      </c>
      <c r="E18" s="187">
        <v>10837630</v>
      </c>
      <c r="F18" s="187">
        <v>0</v>
      </c>
      <c r="G18" s="187">
        <v>0</v>
      </c>
      <c r="H18" s="187">
        <v>2</v>
      </c>
      <c r="I18" s="187">
        <v>1333758</v>
      </c>
      <c r="J18" s="187">
        <v>6</v>
      </c>
      <c r="K18" s="187">
        <v>12171388</v>
      </c>
    </row>
    <row r="19" spans="1:11" ht="18" customHeight="1">
      <c r="A19" s="25"/>
      <c r="B19" s="185" t="s">
        <v>24</v>
      </c>
      <c r="C19" s="188"/>
      <c r="D19" s="188">
        <v>1</v>
      </c>
      <c r="E19" s="188">
        <v>940099</v>
      </c>
      <c r="F19" s="188">
        <v>0</v>
      </c>
      <c r="G19" s="188">
        <v>0</v>
      </c>
      <c r="H19" s="188">
        <v>14</v>
      </c>
      <c r="I19" s="188">
        <v>130325111</v>
      </c>
      <c r="J19" s="188">
        <v>15</v>
      </c>
      <c r="K19" s="188">
        <v>131265210</v>
      </c>
    </row>
    <row r="20" spans="1:11" s="365" customFormat="1" ht="18" customHeight="1">
      <c r="A20" s="25"/>
      <c r="B20" s="134" t="s">
        <v>125</v>
      </c>
      <c r="C20" s="187"/>
      <c r="D20" s="187">
        <v>0</v>
      </c>
      <c r="E20" s="187">
        <v>0</v>
      </c>
      <c r="F20" s="187">
        <v>0</v>
      </c>
      <c r="G20" s="187">
        <v>0</v>
      </c>
      <c r="H20" s="189">
        <v>8</v>
      </c>
      <c r="I20" s="189">
        <v>124342052</v>
      </c>
      <c r="J20" s="189">
        <v>8</v>
      </c>
      <c r="K20" s="189">
        <v>124342052</v>
      </c>
    </row>
    <row r="21" spans="1:11" s="25" customFormat="1" ht="18" customHeight="1">
      <c r="B21" s="369" t="s">
        <v>25</v>
      </c>
      <c r="C21" s="200"/>
      <c r="D21" s="200">
        <v>0</v>
      </c>
      <c r="E21" s="200">
        <v>0</v>
      </c>
      <c r="F21" s="200">
        <v>0</v>
      </c>
      <c r="G21" s="200">
        <v>0</v>
      </c>
      <c r="H21" s="204">
        <v>5</v>
      </c>
      <c r="I21" s="204">
        <v>9433382</v>
      </c>
      <c r="J21" s="204">
        <v>5</v>
      </c>
      <c r="K21" s="204">
        <v>9433382</v>
      </c>
    </row>
    <row r="22" spans="1:11" ht="18" customHeight="1">
      <c r="B22" s="134" t="s">
        <v>92</v>
      </c>
      <c r="C22" s="187"/>
      <c r="D22" s="187">
        <v>0</v>
      </c>
      <c r="E22" s="187">
        <v>0</v>
      </c>
      <c r="F22" s="187">
        <v>0</v>
      </c>
      <c r="G22" s="187">
        <v>0</v>
      </c>
      <c r="H22" s="187">
        <v>4</v>
      </c>
      <c r="I22" s="187">
        <v>73688455</v>
      </c>
      <c r="J22" s="187">
        <v>4</v>
      </c>
      <c r="K22" s="187">
        <v>73688455</v>
      </c>
    </row>
    <row r="23" spans="1:11" ht="18" customHeight="1">
      <c r="B23" s="185" t="s">
        <v>27</v>
      </c>
      <c r="C23" s="188"/>
      <c r="D23" s="188">
        <v>16</v>
      </c>
      <c r="E23" s="188">
        <v>17225274</v>
      </c>
      <c r="F23" s="188">
        <v>0</v>
      </c>
      <c r="G23" s="188">
        <v>0</v>
      </c>
      <c r="H23" s="188">
        <v>58</v>
      </c>
      <c r="I23" s="188">
        <v>168629941</v>
      </c>
      <c r="J23" s="188">
        <v>76</v>
      </c>
      <c r="K23" s="188">
        <v>193393302</v>
      </c>
    </row>
    <row r="24" spans="1:11" ht="18" customHeight="1">
      <c r="B24" s="134" t="s">
        <v>26</v>
      </c>
      <c r="C24" s="187"/>
      <c r="D24" s="187">
        <v>0</v>
      </c>
      <c r="E24" s="187">
        <v>0</v>
      </c>
      <c r="F24" s="187">
        <v>0</v>
      </c>
      <c r="G24" s="187">
        <v>0</v>
      </c>
      <c r="H24" s="189">
        <v>4</v>
      </c>
      <c r="I24" s="189">
        <v>9485426</v>
      </c>
      <c r="J24" s="189">
        <v>4</v>
      </c>
      <c r="K24" s="189">
        <v>9485426</v>
      </c>
    </row>
    <row r="25" spans="1:11" ht="18" customHeight="1">
      <c r="B25" s="185" t="s">
        <v>93</v>
      </c>
      <c r="C25" s="188"/>
      <c r="D25" s="188">
        <v>0</v>
      </c>
      <c r="E25" s="188">
        <v>0</v>
      </c>
      <c r="F25" s="188">
        <v>0</v>
      </c>
      <c r="G25" s="188">
        <v>0</v>
      </c>
      <c r="H25" s="188">
        <v>2</v>
      </c>
      <c r="I25" s="188">
        <v>420720</v>
      </c>
      <c r="J25" s="188">
        <v>2</v>
      </c>
      <c r="K25" s="188">
        <v>420720</v>
      </c>
    </row>
    <row r="26" spans="1:11" ht="18" customHeight="1">
      <c r="B26" s="134" t="s">
        <v>94</v>
      </c>
      <c r="C26" s="187"/>
      <c r="D26" s="187">
        <v>0</v>
      </c>
      <c r="E26" s="187">
        <v>0</v>
      </c>
      <c r="F26" s="187">
        <v>0</v>
      </c>
      <c r="G26" s="187">
        <v>0</v>
      </c>
      <c r="H26" s="187">
        <v>5</v>
      </c>
      <c r="I26" s="187">
        <v>4072099</v>
      </c>
      <c r="J26" s="187">
        <v>5</v>
      </c>
      <c r="K26" s="187">
        <v>4072099</v>
      </c>
    </row>
    <row r="27" spans="1:11" ht="18" customHeight="1" thickBot="1">
      <c r="B27" s="252" t="s">
        <v>30</v>
      </c>
      <c r="C27" s="253"/>
      <c r="D27" s="254">
        <v>2</v>
      </c>
      <c r="E27" s="254">
        <v>1257112</v>
      </c>
      <c r="F27" s="253">
        <v>0</v>
      </c>
      <c r="G27" s="254">
        <v>0</v>
      </c>
      <c r="H27" s="253">
        <v>4</v>
      </c>
      <c r="I27" s="254">
        <v>3749010</v>
      </c>
      <c r="J27" s="254">
        <v>8</v>
      </c>
      <c r="K27" s="254">
        <v>80743967</v>
      </c>
    </row>
    <row r="28" spans="1:11" ht="21.95" customHeight="1" thickBot="1">
      <c r="B28" s="255" t="s">
        <v>0</v>
      </c>
      <c r="C28" s="227"/>
      <c r="D28" s="227">
        <f t="shared" ref="D28:I28" si="0">SUM(D6:D27)</f>
        <v>86</v>
      </c>
      <c r="E28" s="227">
        <f t="shared" si="0"/>
        <v>732820360</v>
      </c>
      <c r="F28" s="227">
        <f t="shared" si="0"/>
        <v>2</v>
      </c>
      <c r="G28" s="227">
        <f t="shared" si="0"/>
        <v>2371280</v>
      </c>
      <c r="H28" s="227">
        <f t="shared" si="0"/>
        <v>198</v>
      </c>
      <c r="I28" s="227">
        <f t="shared" si="0"/>
        <v>1048541453</v>
      </c>
      <c r="J28" s="227">
        <f>'جدول 11'!C28+'جدول 11'!E28+'جدول 11'!G28+'تابع جدول 11'!D28+'تابع جدول 11'!F28+'تابع جدول 11'!H28</f>
        <v>323</v>
      </c>
      <c r="K28" s="227">
        <f>'جدول 11'!D28+'جدول 11'!F28+'جدول 11'!H28+'تابع جدول 11'!E28+'تابع جدول 11'!G28+'تابع جدول 11'!I28</f>
        <v>1952986752</v>
      </c>
    </row>
    <row r="29" spans="1:11" ht="33.75" customHeight="1" thickTop="1">
      <c r="D29" s="10"/>
      <c r="E29" s="10"/>
    </row>
    <row r="30" spans="1:11" ht="21.95" customHeight="1">
      <c r="D30" s="10"/>
      <c r="E30" s="10"/>
    </row>
    <row r="31" spans="1:11" ht="21.95" customHeight="1">
      <c r="D31" s="10"/>
      <c r="E31" s="10"/>
    </row>
    <row r="32" spans="1:11" ht="21.95" customHeight="1">
      <c r="D32" s="10"/>
      <c r="E32" s="10"/>
    </row>
    <row r="33" spans="4:5" ht="21.95" customHeight="1">
      <c r="D33" s="10"/>
      <c r="E33" s="10"/>
    </row>
    <row r="34" spans="4:5" ht="21.95" customHeight="1">
      <c r="D34" s="10"/>
      <c r="E34" s="10"/>
    </row>
    <row r="35" spans="4:5" ht="21.95" customHeight="1">
      <c r="D35" s="10"/>
      <c r="E35" s="10"/>
    </row>
    <row r="36" spans="4:5" ht="21.95" customHeight="1">
      <c r="D36" s="10"/>
      <c r="E36" s="10"/>
    </row>
    <row r="37" spans="4:5" ht="21.95" customHeight="1">
      <c r="D37" s="10"/>
      <c r="E37" s="10"/>
    </row>
    <row r="38" spans="4:5" ht="21.95" customHeight="1">
      <c r="D38" s="10"/>
      <c r="E38" s="10"/>
    </row>
    <row r="39" spans="4:5" ht="21.95" customHeight="1">
      <c r="D39" s="24"/>
      <c r="E39" s="10"/>
    </row>
    <row r="40" spans="4:5" ht="21.95" customHeight="1">
      <c r="D40" s="24"/>
      <c r="E40" s="10"/>
    </row>
    <row r="41" spans="4:5" ht="21.95" customHeight="1">
      <c r="D41" s="24"/>
      <c r="E41" s="10"/>
    </row>
    <row r="42" spans="4:5" ht="21.95" customHeight="1">
      <c r="D42" s="24"/>
      <c r="E42" s="10"/>
    </row>
    <row r="43" spans="4:5" ht="21.95" customHeight="1">
      <c r="D43" s="24"/>
      <c r="E43" s="10"/>
    </row>
    <row r="44" spans="4:5" ht="21.95" customHeight="1">
      <c r="D44" s="24"/>
      <c r="E44" s="10"/>
    </row>
    <row r="45" spans="4:5" ht="21.95" customHeight="1">
      <c r="D45" s="24"/>
    </row>
    <row r="46" spans="4:5" ht="21.95" customHeight="1">
      <c r="D46" s="24"/>
      <c r="E46" s="10"/>
    </row>
    <row r="47" spans="4:5" ht="21.95" customHeight="1">
      <c r="D47" s="24"/>
      <c r="E47" s="22"/>
    </row>
    <row r="48" spans="4:5" ht="21.95" customHeight="1">
      <c r="D48" s="24"/>
      <c r="E48" s="25"/>
    </row>
    <row r="49" spans="4:5" ht="21.95" customHeight="1">
      <c r="D49" s="24"/>
      <c r="E49" s="25"/>
    </row>
    <row r="50" spans="4:5" ht="21.95" customHeight="1">
      <c r="D50" s="24"/>
    </row>
    <row r="51" spans="4:5" ht="21.95" customHeight="1">
      <c r="D51" s="24"/>
    </row>
    <row r="52" spans="4:5" ht="21.95" customHeight="1">
      <c r="D52" s="24"/>
    </row>
    <row r="53" spans="4:5" ht="21.95" customHeight="1">
      <c r="D53" s="24"/>
    </row>
    <row r="54" spans="4:5" ht="21.95" customHeight="1">
      <c r="D54" s="6"/>
      <c r="E54" s="10"/>
    </row>
    <row r="55" spans="4:5" ht="21.95" customHeight="1">
      <c r="D55" s="6"/>
      <c r="E55" s="10"/>
    </row>
    <row r="56" spans="4:5" ht="21.95" customHeight="1">
      <c r="D56" s="6"/>
      <c r="E56" s="6"/>
    </row>
    <row r="57" spans="4:5" ht="21.95" customHeight="1">
      <c r="D57" s="6"/>
      <c r="E57" s="6"/>
    </row>
    <row r="58" spans="4:5" ht="21.95" customHeight="1">
      <c r="D58" s="6"/>
      <c r="E58" s="6"/>
    </row>
    <row r="59" spans="4:5" ht="21.95" customHeight="1">
      <c r="D59" s="6"/>
      <c r="E59" s="6"/>
    </row>
    <row r="60" spans="4:5" ht="21.95" customHeight="1">
      <c r="D60" s="6"/>
      <c r="E60" s="6"/>
    </row>
    <row r="61" spans="4:5" ht="21.95" customHeight="1">
      <c r="D61" s="6"/>
      <c r="E61" s="6"/>
    </row>
    <row r="62" spans="4:5" ht="21.95" customHeight="1">
      <c r="D62" s="6"/>
      <c r="E62" s="6"/>
    </row>
    <row r="63" spans="4:5" ht="21.95" customHeight="1">
      <c r="D63" s="6"/>
      <c r="E63" s="19"/>
    </row>
    <row r="64" spans="4:5" ht="21.95" customHeight="1">
      <c r="D64" s="6"/>
      <c r="E64" s="6"/>
    </row>
    <row r="65" spans="4:5" ht="21.95" customHeight="1">
      <c r="D65" s="10"/>
      <c r="E65" s="10"/>
    </row>
    <row r="66" spans="4:5" ht="21.95" customHeight="1">
      <c r="D66" s="18"/>
      <c r="E66" s="10"/>
    </row>
  </sheetData>
  <mergeCells count="7">
    <mergeCell ref="J4:K4"/>
    <mergeCell ref="B2:K2"/>
    <mergeCell ref="D4:E4"/>
    <mergeCell ref="H3:I3"/>
    <mergeCell ref="H4:I4"/>
    <mergeCell ref="B4:B5"/>
    <mergeCell ref="F4:G4"/>
  </mergeCells>
  <printOptions horizontalCentered="1" verticalCentered="1"/>
  <pageMargins left="0.31496062992125984" right="0.15748031496062992" top="0.39370078740157483" bottom="0.39370078740157483" header="0.31496062992125984" footer="0.31496062992125984"/>
  <pageSetup paperSize="9" scale="9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23"/>
  <sheetViews>
    <sheetView rightToLeft="1" view="pageBreakPreview" topLeftCell="B2" zoomScaleSheetLayoutView="100" workbookViewId="0">
      <selection activeCell="I19" sqref="I19"/>
    </sheetView>
  </sheetViews>
  <sheetFormatPr defaultRowHeight="21.95" customHeight="1"/>
  <cols>
    <col min="1" max="1" width="2.28515625" style="46" customWidth="1"/>
    <col min="2" max="2" width="13.28515625" style="119" customWidth="1"/>
    <col min="3" max="3" width="8.42578125" style="119" customWidth="1"/>
    <col min="4" max="4" width="17.7109375" style="119" customWidth="1"/>
    <col min="5" max="5" width="8.42578125" style="119" customWidth="1"/>
    <col min="6" max="6" width="12.7109375" style="119" customWidth="1"/>
    <col min="7" max="7" width="8.7109375" style="46" customWidth="1"/>
    <col min="8" max="8" width="15.5703125" style="46" customWidth="1"/>
    <col min="9" max="9" width="7.85546875" style="46" customWidth="1"/>
    <col min="10" max="10" width="19.42578125" style="46" customWidth="1"/>
    <col min="11" max="11" width="11.140625" style="46" bestFit="1" customWidth="1"/>
    <col min="12" max="16384" width="9.140625" style="46"/>
  </cols>
  <sheetData>
    <row r="1" spans="1:18" ht="24.75" customHeight="1"/>
    <row r="2" spans="1:18" ht="21.95" customHeight="1">
      <c r="B2" s="469" t="s">
        <v>126</v>
      </c>
      <c r="C2" s="469"/>
      <c r="D2" s="469"/>
      <c r="E2" s="469"/>
      <c r="F2" s="469"/>
      <c r="G2" s="469"/>
      <c r="H2" s="469"/>
      <c r="I2" s="469"/>
      <c r="J2" s="81"/>
    </row>
    <row r="3" spans="1:18" ht="21.95" customHeight="1" thickBot="1">
      <c r="B3" s="113" t="s">
        <v>65</v>
      </c>
      <c r="C3" s="113"/>
      <c r="D3" s="113"/>
      <c r="E3" s="113"/>
      <c r="F3" s="113"/>
      <c r="G3" s="91"/>
      <c r="H3" s="84"/>
      <c r="I3" s="37"/>
      <c r="J3" s="326" t="s">
        <v>68</v>
      </c>
      <c r="K3" s="43"/>
      <c r="O3" s="288"/>
    </row>
    <row r="4" spans="1:18" ht="21.95" customHeight="1" thickTop="1">
      <c r="B4" s="436" t="s">
        <v>8</v>
      </c>
      <c r="C4" s="443" t="s">
        <v>101</v>
      </c>
      <c r="D4" s="443"/>
      <c r="E4" s="443" t="s">
        <v>102</v>
      </c>
      <c r="F4" s="443"/>
      <c r="G4" s="443" t="s">
        <v>103</v>
      </c>
      <c r="H4" s="443"/>
      <c r="I4" s="438" t="s">
        <v>0</v>
      </c>
      <c r="J4" s="438"/>
    </row>
    <row r="5" spans="1:18" ht="21.95" customHeight="1" thickBot="1">
      <c r="B5" s="437"/>
      <c r="C5" s="275" t="s">
        <v>9</v>
      </c>
      <c r="D5" s="275" t="s">
        <v>10</v>
      </c>
      <c r="E5" s="275" t="s">
        <v>9</v>
      </c>
      <c r="F5" s="275" t="s">
        <v>10</v>
      </c>
      <c r="G5" s="275" t="s">
        <v>9</v>
      </c>
      <c r="H5" s="275" t="s">
        <v>10</v>
      </c>
      <c r="I5" s="275" t="s">
        <v>9</v>
      </c>
      <c r="J5" s="275" t="s">
        <v>10</v>
      </c>
    </row>
    <row r="6" spans="1:18" ht="16.5" customHeight="1">
      <c r="B6" s="118" t="s">
        <v>13</v>
      </c>
      <c r="C6" s="279">
        <v>1</v>
      </c>
      <c r="D6" s="279">
        <v>415000</v>
      </c>
      <c r="E6" s="279">
        <v>0</v>
      </c>
      <c r="F6" s="279">
        <v>0</v>
      </c>
      <c r="G6" s="112">
        <v>0</v>
      </c>
      <c r="H6" s="112">
        <v>0</v>
      </c>
      <c r="I6" s="112">
        <v>1</v>
      </c>
      <c r="J6" s="112">
        <f t="shared" ref="J6:J18" si="0">D6+F6+H6</f>
        <v>415000</v>
      </c>
      <c r="K6" s="52"/>
      <c r="R6" s="65"/>
    </row>
    <row r="7" spans="1:18" s="191" customFormat="1" ht="16.5" customHeight="1">
      <c r="B7" s="154" t="s">
        <v>1</v>
      </c>
      <c r="C7" s="77">
        <v>26</v>
      </c>
      <c r="D7" s="77">
        <v>79794510</v>
      </c>
      <c r="E7" s="77">
        <v>0</v>
      </c>
      <c r="F7" s="77">
        <v>0</v>
      </c>
      <c r="G7" s="45">
        <v>13</v>
      </c>
      <c r="H7" s="45">
        <v>25475665</v>
      </c>
      <c r="I7" s="45">
        <v>39</v>
      </c>
      <c r="J7" s="45">
        <v>105270175</v>
      </c>
    </row>
    <row r="8" spans="1:18" s="376" customFormat="1" ht="16.5" customHeight="1">
      <c r="B8" s="156" t="s">
        <v>115</v>
      </c>
      <c r="C8" s="169">
        <v>11</v>
      </c>
      <c r="D8" s="169">
        <v>16964259</v>
      </c>
      <c r="E8" s="169">
        <v>0</v>
      </c>
      <c r="F8" s="169">
        <v>0</v>
      </c>
      <c r="G8" s="147">
        <v>1</v>
      </c>
      <c r="H8" s="147">
        <v>3385940</v>
      </c>
      <c r="I8" s="147">
        <v>12</v>
      </c>
      <c r="J8" s="147">
        <f t="shared" si="0"/>
        <v>20350199</v>
      </c>
    </row>
    <row r="9" spans="1:18" s="56" customFormat="1" ht="16.5" customHeight="1">
      <c r="A9" s="49"/>
      <c r="B9" s="117" t="s">
        <v>2</v>
      </c>
      <c r="C9" s="282">
        <v>81</v>
      </c>
      <c r="D9" s="282">
        <v>1360696880</v>
      </c>
      <c r="E9" s="282">
        <v>0</v>
      </c>
      <c r="F9" s="282">
        <v>0</v>
      </c>
      <c r="G9" s="283">
        <v>0</v>
      </c>
      <c r="H9" s="283">
        <v>0</v>
      </c>
      <c r="I9" s="283">
        <v>81</v>
      </c>
      <c r="J9" s="283">
        <f t="shared" si="0"/>
        <v>1360696880</v>
      </c>
    </row>
    <row r="10" spans="1:18" s="49" customFormat="1" ht="16.5" customHeight="1">
      <c r="B10" s="118" t="s">
        <v>3</v>
      </c>
      <c r="C10" s="285">
        <v>50</v>
      </c>
      <c r="D10" s="285">
        <v>192594709</v>
      </c>
      <c r="E10" s="285">
        <v>0</v>
      </c>
      <c r="F10" s="285">
        <v>0</v>
      </c>
      <c r="G10" s="286">
        <v>0</v>
      </c>
      <c r="H10" s="286">
        <v>0</v>
      </c>
      <c r="I10" s="286">
        <v>50</v>
      </c>
      <c r="J10" s="286">
        <f t="shared" si="0"/>
        <v>192594709</v>
      </c>
    </row>
    <row r="11" spans="1:18" ht="16.5" customHeight="1">
      <c r="A11" s="49"/>
      <c r="B11" s="117" t="s">
        <v>116</v>
      </c>
      <c r="C11" s="282">
        <v>1</v>
      </c>
      <c r="D11" s="282">
        <v>2644172</v>
      </c>
      <c r="E11" s="282">
        <v>0</v>
      </c>
      <c r="F11" s="282">
        <v>0</v>
      </c>
      <c r="G11" s="283">
        <v>0</v>
      </c>
      <c r="H11" s="283">
        <v>0</v>
      </c>
      <c r="I11" s="283">
        <v>1</v>
      </c>
      <c r="J11" s="259">
        <f t="shared" si="0"/>
        <v>2644172</v>
      </c>
    </row>
    <row r="12" spans="1:18" ht="16.5" customHeight="1">
      <c r="A12" s="49"/>
      <c r="B12" s="116" t="s">
        <v>5</v>
      </c>
      <c r="C12" s="280">
        <v>2</v>
      </c>
      <c r="D12" s="280">
        <v>21129303</v>
      </c>
      <c r="E12" s="280">
        <v>0</v>
      </c>
      <c r="F12" s="280">
        <v>0</v>
      </c>
      <c r="G12" s="281">
        <v>5</v>
      </c>
      <c r="H12" s="281">
        <v>6077860</v>
      </c>
      <c r="I12" s="281">
        <v>7</v>
      </c>
      <c r="J12" s="284">
        <f t="shared" si="0"/>
        <v>27207163</v>
      </c>
    </row>
    <row r="13" spans="1:18" s="56" customFormat="1" ht="16.5" customHeight="1">
      <c r="A13" s="49"/>
      <c r="B13" s="117" t="s">
        <v>117</v>
      </c>
      <c r="C13" s="282">
        <v>7</v>
      </c>
      <c r="D13" s="282">
        <v>19453138</v>
      </c>
      <c r="E13" s="282">
        <v>0</v>
      </c>
      <c r="F13" s="282">
        <v>0</v>
      </c>
      <c r="G13" s="283">
        <v>0</v>
      </c>
      <c r="H13" s="283">
        <v>0</v>
      </c>
      <c r="I13" s="283">
        <v>7</v>
      </c>
      <c r="J13" s="377">
        <f t="shared" si="0"/>
        <v>19453138</v>
      </c>
    </row>
    <row r="14" spans="1:18" s="49" customFormat="1" ht="16.5" customHeight="1">
      <c r="B14" s="118" t="s">
        <v>89</v>
      </c>
      <c r="C14" s="285">
        <v>7</v>
      </c>
      <c r="D14" s="285">
        <v>5902932</v>
      </c>
      <c r="E14" s="285">
        <v>0</v>
      </c>
      <c r="F14" s="285">
        <v>0</v>
      </c>
      <c r="G14" s="286">
        <v>0</v>
      </c>
      <c r="H14" s="286">
        <v>0</v>
      </c>
      <c r="I14" s="286">
        <v>7</v>
      </c>
      <c r="J14" s="286">
        <f t="shared" si="0"/>
        <v>5902932</v>
      </c>
    </row>
    <row r="15" spans="1:18" s="56" customFormat="1" ht="16.5" customHeight="1">
      <c r="A15" s="49"/>
      <c r="B15" s="117" t="s">
        <v>90</v>
      </c>
      <c r="C15" s="282">
        <v>44</v>
      </c>
      <c r="D15" s="282">
        <v>4324287</v>
      </c>
      <c r="E15" s="282">
        <v>0</v>
      </c>
      <c r="F15" s="282">
        <v>0</v>
      </c>
      <c r="G15" s="283">
        <v>0</v>
      </c>
      <c r="H15" s="283">
        <v>0</v>
      </c>
      <c r="I15" s="283">
        <v>44</v>
      </c>
      <c r="J15" s="283">
        <f t="shared" si="0"/>
        <v>4324287</v>
      </c>
    </row>
    <row r="16" spans="1:18" ht="16.5" customHeight="1">
      <c r="B16" s="118" t="s">
        <v>4</v>
      </c>
      <c r="C16" s="285">
        <v>5</v>
      </c>
      <c r="D16" s="285">
        <v>4536700</v>
      </c>
      <c r="E16" s="285">
        <v>0</v>
      </c>
      <c r="F16" s="285">
        <v>0</v>
      </c>
      <c r="G16" s="286">
        <v>0</v>
      </c>
      <c r="H16" s="286">
        <v>0</v>
      </c>
      <c r="I16" s="286">
        <v>5</v>
      </c>
      <c r="J16" s="286">
        <f t="shared" si="0"/>
        <v>4536700</v>
      </c>
    </row>
    <row r="17" spans="2:10" ht="16.5" customHeight="1">
      <c r="B17" s="117" t="s">
        <v>6</v>
      </c>
      <c r="C17" s="282">
        <v>19</v>
      </c>
      <c r="D17" s="282">
        <v>92020628</v>
      </c>
      <c r="E17" s="282">
        <v>0</v>
      </c>
      <c r="F17" s="282">
        <v>0</v>
      </c>
      <c r="G17" s="283">
        <v>0</v>
      </c>
      <c r="H17" s="283">
        <v>0</v>
      </c>
      <c r="I17" s="283">
        <v>19</v>
      </c>
      <c r="J17" s="283">
        <f t="shared" si="0"/>
        <v>92020628</v>
      </c>
    </row>
    <row r="18" spans="2:10" ht="16.5" customHeight="1" thickBot="1">
      <c r="B18" s="118" t="s">
        <v>7</v>
      </c>
      <c r="C18" s="285">
        <v>6</v>
      </c>
      <c r="D18" s="285">
        <v>23826062</v>
      </c>
      <c r="E18" s="285">
        <v>13</v>
      </c>
      <c r="F18" s="285">
        <v>17128731</v>
      </c>
      <c r="G18" s="286">
        <v>31</v>
      </c>
      <c r="H18" s="286">
        <v>76615976</v>
      </c>
      <c r="I18" s="286">
        <v>50</v>
      </c>
      <c r="J18" s="286">
        <f t="shared" si="0"/>
        <v>117570769</v>
      </c>
    </row>
    <row r="19" spans="2:10" ht="16.5" customHeight="1" thickBot="1">
      <c r="B19" s="129" t="s">
        <v>0</v>
      </c>
      <c r="C19" s="89">
        <f t="shared" ref="C19:G19" si="1">SUM(C6:C18)</f>
        <v>260</v>
      </c>
      <c r="D19" s="89">
        <f t="shared" si="1"/>
        <v>1824302580</v>
      </c>
      <c r="E19" s="89">
        <f t="shared" si="1"/>
        <v>13</v>
      </c>
      <c r="F19" s="89">
        <f t="shared" si="1"/>
        <v>17128731</v>
      </c>
      <c r="G19" s="89">
        <f t="shared" si="1"/>
        <v>50</v>
      </c>
      <c r="H19" s="89">
        <f>SUM(H6:H18)</f>
        <v>111555441</v>
      </c>
      <c r="I19" s="89">
        <f>C19+E19+G19</f>
        <v>323</v>
      </c>
      <c r="J19" s="89">
        <f>D19+F19+H19</f>
        <v>1952986752</v>
      </c>
    </row>
    <row r="20" spans="2:10" ht="21.95" customHeight="1" thickTop="1">
      <c r="B20" s="130"/>
      <c r="C20" s="130"/>
      <c r="D20" s="130"/>
      <c r="E20" s="130"/>
      <c r="F20" s="130"/>
      <c r="G20" s="76"/>
      <c r="H20" s="76"/>
      <c r="I20" s="76"/>
      <c r="J20" s="76"/>
    </row>
    <row r="23" spans="2:10" ht="21.95" customHeight="1">
      <c r="H23" s="65"/>
    </row>
  </sheetData>
  <mergeCells count="6">
    <mergeCell ref="B4:B5"/>
    <mergeCell ref="I4:J4"/>
    <mergeCell ref="B2:I2"/>
    <mergeCell ref="E4:F4"/>
    <mergeCell ref="C4:D4"/>
    <mergeCell ref="G4:H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30"/>
  <sheetViews>
    <sheetView rightToLeft="1" view="pageBreakPreview" topLeftCell="A6" zoomScale="90" zoomScaleSheetLayoutView="90" workbookViewId="0">
      <selection activeCell="M28" sqref="M28"/>
    </sheetView>
  </sheetViews>
  <sheetFormatPr defaultRowHeight="21.95" customHeight="1"/>
  <cols>
    <col min="1" max="1" width="27.85546875" style="114" customWidth="1"/>
    <col min="2" max="2" width="8.140625" customWidth="1"/>
    <col min="3" max="3" width="14.5703125" bestFit="1" customWidth="1"/>
    <col min="4" max="4" width="9.7109375" customWidth="1"/>
    <col min="5" max="5" width="13.28515625" customWidth="1"/>
    <col min="6" max="6" width="5" hidden="1" customWidth="1"/>
    <col min="7" max="7" width="5.140625" hidden="1" customWidth="1"/>
    <col min="8" max="8" width="10.140625" hidden="1" customWidth="1"/>
    <col min="9" max="9" width="2.28515625" hidden="1" customWidth="1"/>
    <col min="10" max="10" width="12.85546875" customWidth="1"/>
    <col min="11" max="11" width="12.7109375" bestFit="1" customWidth="1"/>
    <col min="12" max="12" width="8.7109375" customWidth="1"/>
    <col min="13" max="13" width="20" customWidth="1"/>
  </cols>
  <sheetData>
    <row r="1" spans="1:13" ht="27.75" customHeight="1"/>
    <row r="2" spans="1:13" ht="21.95" customHeight="1" thickBot="1">
      <c r="A2" s="433" t="s">
        <v>127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</row>
    <row r="3" spans="1:13" ht="21.95" customHeight="1" thickTop="1" thickBot="1">
      <c r="A3" s="471" t="s">
        <v>66</v>
      </c>
      <c r="B3" s="471"/>
      <c r="C3" s="90"/>
      <c r="D3" s="90"/>
      <c r="E3" s="90"/>
      <c r="F3" s="90"/>
      <c r="G3" s="135"/>
      <c r="H3" s="90"/>
      <c r="I3" s="90"/>
      <c r="J3" s="90"/>
      <c r="K3" s="90"/>
      <c r="L3" s="472" t="s">
        <v>68</v>
      </c>
      <c r="M3" s="472"/>
    </row>
    <row r="4" spans="1:13" ht="21.95" customHeight="1" thickTop="1">
      <c r="A4" s="436" t="s">
        <v>14</v>
      </c>
      <c r="B4" s="443" t="s">
        <v>100</v>
      </c>
      <c r="C4" s="443"/>
      <c r="D4" s="473" t="s">
        <v>99</v>
      </c>
      <c r="E4" s="473"/>
      <c r="F4" s="287"/>
      <c r="G4" s="287"/>
      <c r="H4" s="287"/>
      <c r="I4" s="287"/>
      <c r="J4" s="443" t="s">
        <v>160</v>
      </c>
      <c r="K4" s="443"/>
      <c r="L4" s="443" t="s">
        <v>161</v>
      </c>
      <c r="M4" s="443"/>
    </row>
    <row r="5" spans="1:13" ht="21.95" customHeight="1" thickBot="1">
      <c r="A5" s="437"/>
      <c r="B5" s="289" t="s">
        <v>9</v>
      </c>
      <c r="C5" s="289" t="s">
        <v>10</v>
      </c>
      <c r="D5" s="289" t="s">
        <v>9</v>
      </c>
      <c r="E5" s="289" t="s">
        <v>10</v>
      </c>
      <c r="F5" s="136"/>
      <c r="G5" s="136"/>
      <c r="H5" s="136"/>
      <c r="I5" s="136"/>
      <c r="J5" s="289" t="s">
        <v>9</v>
      </c>
      <c r="K5" s="289" t="s">
        <v>10</v>
      </c>
      <c r="L5" s="289" t="s">
        <v>9</v>
      </c>
      <c r="M5" s="289" t="s">
        <v>10</v>
      </c>
    </row>
    <row r="6" spans="1:13" ht="21.95" customHeight="1">
      <c r="A6" s="330" t="s">
        <v>119</v>
      </c>
      <c r="B6" s="333">
        <v>2</v>
      </c>
      <c r="C6" s="77">
        <v>2239080</v>
      </c>
      <c r="D6" s="333">
        <v>0</v>
      </c>
      <c r="E6" s="333">
        <v>0</v>
      </c>
      <c r="F6" s="342"/>
      <c r="G6" s="342"/>
      <c r="H6" s="342"/>
      <c r="I6" s="342"/>
      <c r="J6" s="333">
        <v>0</v>
      </c>
      <c r="K6" s="333">
        <v>0</v>
      </c>
      <c r="L6" s="333">
        <v>2</v>
      </c>
      <c r="M6" s="77">
        <f t="shared" ref="M6:M27" si="0">C6+E6+K6</f>
        <v>2239080</v>
      </c>
    </row>
    <row r="7" spans="1:13" ht="16.5" customHeight="1">
      <c r="A7" s="192" t="s">
        <v>43</v>
      </c>
      <c r="B7" s="169">
        <v>32</v>
      </c>
      <c r="C7" s="169">
        <v>29211145</v>
      </c>
      <c r="D7" s="169">
        <v>11</v>
      </c>
      <c r="E7" s="169">
        <v>15483736</v>
      </c>
      <c r="F7" s="169">
        <v>0</v>
      </c>
      <c r="G7" s="169">
        <v>0</v>
      </c>
      <c r="H7" s="169">
        <v>62</v>
      </c>
      <c r="I7" s="169">
        <v>637932878</v>
      </c>
      <c r="J7" s="169">
        <v>0</v>
      </c>
      <c r="K7" s="169">
        <v>0</v>
      </c>
      <c r="L7" s="169">
        <v>43</v>
      </c>
      <c r="M7" s="169">
        <f t="shared" si="0"/>
        <v>44694881</v>
      </c>
    </row>
    <row r="8" spans="1:13" s="365" customFormat="1" ht="16.5" customHeight="1">
      <c r="A8" s="193" t="s">
        <v>18</v>
      </c>
      <c r="B8" s="77">
        <v>12</v>
      </c>
      <c r="C8" s="77">
        <v>45169034</v>
      </c>
      <c r="D8" s="77">
        <v>0</v>
      </c>
      <c r="E8" s="77">
        <v>0</v>
      </c>
      <c r="F8" s="77">
        <v>0</v>
      </c>
      <c r="G8" s="77">
        <v>0</v>
      </c>
      <c r="H8" s="77">
        <v>4</v>
      </c>
      <c r="I8" s="77">
        <v>70552673</v>
      </c>
      <c r="J8" s="77">
        <v>0</v>
      </c>
      <c r="K8" s="77">
        <v>0</v>
      </c>
      <c r="L8" s="77">
        <v>12</v>
      </c>
      <c r="M8" s="77">
        <f t="shared" si="0"/>
        <v>45169034</v>
      </c>
    </row>
    <row r="9" spans="1:13" s="25" customFormat="1" ht="16.5" customHeight="1">
      <c r="A9" s="192" t="s">
        <v>19</v>
      </c>
      <c r="B9" s="169">
        <v>8</v>
      </c>
      <c r="C9" s="169">
        <v>18904576</v>
      </c>
      <c r="D9" s="169">
        <v>0</v>
      </c>
      <c r="E9" s="169">
        <v>0</v>
      </c>
      <c r="F9" s="169">
        <v>1</v>
      </c>
      <c r="G9" s="169">
        <v>4651101</v>
      </c>
      <c r="H9" s="169">
        <v>36</v>
      </c>
      <c r="I9" s="169">
        <v>40327273</v>
      </c>
      <c r="J9" s="169">
        <v>0</v>
      </c>
      <c r="K9" s="169">
        <v>0</v>
      </c>
      <c r="L9" s="169">
        <v>8</v>
      </c>
      <c r="M9" s="169">
        <f t="shared" si="0"/>
        <v>18904576</v>
      </c>
    </row>
    <row r="10" spans="1:13" ht="16.5" customHeight="1">
      <c r="A10" s="193" t="s">
        <v>21</v>
      </c>
      <c r="B10" s="77">
        <v>2</v>
      </c>
      <c r="C10" s="77">
        <v>4042087</v>
      </c>
      <c r="D10" s="77">
        <v>1</v>
      </c>
      <c r="E10" s="77">
        <v>1180100</v>
      </c>
      <c r="F10" s="77">
        <v>0</v>
      </c>
      <c r="G10" s="77">
        <v>0</v>
      </c>
      <c r="H10" s="77">
        <v>13</v>
      </c>
      <c r="I10" s="77">
        <v>33086710</v>
      </c>
      <c r="J10" s="77">
        <v>0</v>
      </c>
      <c r="K10" s="77">
        <v>0</v>
      </c>
      <c r="L10" s="77">
        <v>3</v>
      </c>
      <c r="M10" s="77">
        <f t="shared" si="0"/>
        <v>5222187</v>
      </c>
    </row>
    <row r="11" spans="1:13" ht="16.5" customHeight="1">
      <c r="A11" s="192" t="s">
        <v>31</v>
      </c>
      <c r="B11" s="169">
        <v>67</v>
      </c>
      <c r="C11" s="169">
        <v>711635871</v>
      </c>
      <c r="D11" s="169">
        <v>0</v>
      </c>
      <c r="E11" s="169">
        <v>0</v>
      </c>
      <c r="F11" s="169">
        <v>1</v>
      </c>
      <c r="G11" s="169">
        <v>1204542</v>
      </c>
      <c r="H11" s="169">
        <v>78</v>
      </c>
      <c r="I11" s="169">
        <v>588228350</v>
      </c>
      <c r="J11" s="169">
        <v>2</v>
      </c>
      <c r="K11" s="169">
        <v>8770194</v>
      </c>
      <c r="L11" s="169">
        <v>69</v>
      </c>
      <c r="M11" s="169">
        <f t="shared" si="0"/>
        <v>720406065</v>
      </c>
    </row>
    <row r="12" spans="1:13" s="365" customFormat="1" ht="16.5" customHeight="1">
      <c r="A12" s="193" t="s">
        <v>120</v>
      </c>
      <c r="B12" s="77">
        <v>7</v>
      </c>
      <c r="C12" s="77">
        <v>6619951</v>
      </c>
      <c r="D12" s="77">
        <v>0</v>
      </c>
      <c r="E12" s="77">
        <v>0</v>
      </c>
      <c r="F12" s="77"/>
      <c r="G12" s="77"/>
      <c r="H12" s="77"/>
      <c r="I12" s="77"/>
      <c r="J12" s="77">
        <v>1</v>
      </c>
      <c r="K12" s="77">
        <v>3385940</v>
      </c>
      <c r="L12" s="77">
        <v>8</v>
      </c>
      <c r="M12" s="77">
        <f t="shared" si="0"/>
        <v>10005891</v>
      </c>
    </row>
    <row r="13" spans="1:13" s="25" customFormat="1" ht="16.5" customHeight="1">
      <c r="A13" s="192" t="s">
        <v>37</v>
      </c>
      <c r="B13" s="169">
        <v>1</v>
      </c>
      <c r="C13" s="169">
        <v>1928917</v>
      </c>
      <c r="D13" s="169">
        <v>0</v>
      </c>
      <c r="E13" s="169">
        <v>0</v>
      </c>
      <c r="F13" s="169">
        <v>0</v>
      </c>
      <c r="G13" s="169">
        <v>0</v>
      </c>
      <c r="H13" s="169">
        <v>3</v>
      </c>
      <c r="I13" s="169">
        <v>39570817</v>
      </c>
      <c r="J13" s="169">
        <v>0</v>
      </c>
      <c r="K13" s="169">
        <v>0</v>
      </c>
      <c r="L13" s="169">
        <v>1</v>
      </c>
      <c r="M13" s="169">
        <f t="shared" si="0"/>
        <v>1928917</v>
      </c>
    </row>
    <row r="14" spans="1:13" s="365" customFormat="1" ht="16.5" customHeight="1">
      <c r="A14" s="193" t="s">
        <v>63</v>
      </c>
      <c r="B14" s="77">
        <v>34</v>
      </c>
      <c r="C14" s="77">
        <v>446711479</v>
      </c>
      <c r="D14" s="77">
        <v>0</v>
      </c>
      <c r="E14" s="77">
        <v>0</v>
      </c>
      <c r="F14" s="77">
        <v>0</v>
      </c>
      <c r="G14" s="77">
        <v>0</v>
      </c>
      <c r="H14" s="77">
        <v>14</v>
      </c>
      <c r="I14" s="77">
        <v>63549146</v>
      </c>
      <c r="J14" s="77">
        <v>0</v>
      </c>
      <c r="K14" s="77">
        <v>0</v>
      </c>
      <c r="L14" s="77">
        <v>34</v>
      </c>
      <c r="M14" s="77">
        <f t="shared" si="0"/>
        <v>446711479</v>
      </c>
    </row>
    <row r="15" spans="1:13" s="25" customFormat="1" ht="16.5" customHeight="1">
      <c r="A15" s="192" t="s">
        <v>22</v>
      </c>
      <c r="B15" s="169">
        <v>6</v>
      </c>
      <c r="C15" s="169">
        <v>16567007</v>
      </c>
      <c r="D15" s="169">
        <v>0</v>
      </c>
      <c r="E15" s="169">
        <v>0</v>
      </c>
      <c r="F15" s="169">
        <v>0</v>
      </c>
      <c r="G15" s="169">
        <v>0</v>
      </c>
      <c r="H15" s="169">
        <v>8</v>
      </c>
      <c r="I15" s="169">
        <v>315752760</v>
      </c>
      <c r="J15" s="169">
        <v>2</v>
      </c>
      <c r="K15" s="169">
        <v>1440630</v>
      </c>
      <c r="L15" s="169">
        <v>8</v>
      </c>
      <c r="M15" s="169">
        <f t="shared" si="0"/>
        <v>18007637</v>
      </c>
    </row>
    <row r="16" spans="1:13" s="365" customFormat="1" ht="16.5" customHeight="1">
      <c r="A16" s="193" t="s">
        <v>23</v>
      </c>
      <c r="B16" s="77">
        <v>1</v>
      </c>
      <c r="C16" s="77">
        <v>670037</v>
      </c>
      <c r="D16" s="77">
        <v>0</v>
      </c>
      <c r="E16" s="77">
        <v>0</v>
      </c>
      <c r="F16" s="77">
        <v>0</v>
      </c>
      <c r="G16" s="77">
        <v>0</v>
      </c>
      <c r="H16" s="77">
        <v>9</v>
      </c>
      <c r="I16" s="77">
        <v>45386629</v>
      </c>
      <c r="J16" s="77">
        <v>0</v>
      </c>
      <c r="K16" s="77">
        <v>0</v>
      </c>
      <c r="L16" s="77">
        <v>1</v>
      </c>
      <c r="M16" s="77">
        <f t="shared" si="0"/>
        <v>670037</v>
      </c>
    </row>
    <row r="17" spans="1:13" ht="16.5" customHeight="1">
      <c r="A17" s="194" t="s">
        <v>162</v>
      </c>
      <c r="B17" s="195">
        <v>1</v>
      </c>
      <c r="C17" s="195">
        <v>10967</v>
      </c>
      <c r="D17" s="195">
        <v>0</v>
      </c>
      <c r="E17" s="195">
        <v>0</v>
      </c>
      <c r="F17" s="195"/>
      <c r="G17" s="195"/>
      <c r="H17" s="195"/>
      <c r="I17" s="195"/>
      <c r="J17" s="195">
        <v>0</v>
      </c>
      <c r="K17" s="195">
        <v>0</v>
      </c>
      <c r="L17" s="195">
        <v>1</v>
      </c>
      <c r="M17" s="195">
        <f t="shared" si="0"/>
        <v>10967</v>
      </c>
    </row>
    <row r="18" spans="1:13" ht="16.5" customHeight="1">
      <c r="A18" s="193" t="s">
        <v>91</v>
      </c>
      <c r="B18" s="77">
        <v>6</v>
      </c>
      <c r="C18" s="77">
        <v>12171388</v>
      </c>
      <c r="D18" s="77">
        <v>0</v>
      </c>
      <c r="E18" s="77">
        <v>0</v>
      </c>
      <c r="F18" s="77">
        <v>0</v>
      </c>
      <c r="G18" s="77">
        <v>0</v>
      </c>
      <c r="H18" s="77">
        <v>2</v>
      </c>
      <c r="I18" s="77">
        <v>1143570</v>
      </c>
      <c r="J18" s="77">
        <v>0</v>
      </c>
      <c r="K18" s="77">
        <v>0</v>
      </c>
      <c r="L18" s="77">
        <v>6</v>
      </c>
      <c r="M18" s="77">
        <f t="shared" si="0"/>
        <v>12171388</v>
      </c>
    </row>
    <row r="19" spans="1:13" ht="16.5" customHeight="1">
      <c r="A19" s="192" t="s">
        <v>24</v>
      </c>
      <c r="B19" s="169">
        <v>14</v>
      </c>
      <c r="C19" s="169">
        <v>130197185</v>
      </c>
      <c r="D19" s="169">
        <v>0</v>
      </c>
      <c r="E19" s="169">
        <v>0</v>
      </c>
      <c r="F19" s="169">
        <v>0</v>
      </c>
      <c r="G19" s="169">
        <v>0</v>
      </c>
      <c r="H19" s="169">
        <v>24</v>
      </c>
      <c r="I19" s="169">
        <v>18089888</v>
      </c>
      <c r="J19" s="169">
        <v>1</v>
      </c>
      <c r="K19" s="169">
        <v>1068025</v>
      </c>
      <c r="L19" s="169">
        <v>15</v>
      </c>
      <c r="M19" s="169">
        <f t="shared" si="0"/>
        <v>131265210</v>
      </c>
    </row>
    <row r="20" spans="1:13" s="365" customFormat="1" ht="16.5" customHeight="1">
      <c r="A20" s="193" t="s">
        <v>121</v>
      </c>
      <c r="B20" s="77">
        <v>8</v>
      </c>
      <c r="C20" s="77">
        <v>124342052</v>
      </c>
      <c r="D20" s="77">
        <v>0</v>
      </c>
      <c r="E20" s="77">
        <v>0</v>
      </c>
      <c r="F20" s="77"/>
      <c r="G20" s="77"/>
      <c r="H20" s="77"/>
      <c r="I20" s="77"/>
      <c r="J20" s="77">
        <v>0</v>
      </c>
      <c r="K20" s="77">
        <v>0</v>
      </c>
      <c r="L20" s="77">
        <v>8</v>
      </c>
      <c r="M20" s="77">
        <f t="shared" si="0"/>
        <v>124342052</v>
      </c>
    </row>
    <row r="21" spans="1:13" s="25" customFormat="1" ht="16.5" customHeight="1">
      <c r="A21" s="192" t="s">
        <v>25</v>
      </c>
      <c r="B21" s="169">
        <v>5</v>
      </c>
      <c r="C21" s="169">
        <v>9433382</v>
      </c>
      <c r="D21" s="169">
        <v>0</v>
      </c>
      <c r="E21" s="169">
        <v>0</v>
      </c>
      <c r="F21" s="169">
        <v>0</v>
      </c>
      <c r="G21" s="169">
        <v>0</v>
      </c>
      <c r="H21" s="169">
        <v>1</v>
      </c>
      <c r="I21" s="169">
        <v>4705900</v>
      </c>
      <c r="J21" s="169">
        <v>0</v>
      </c>
      <c r="K21" s="169">
        <v>0</v>
      </c>
      <c r="L21" s="169">
        <v>5</v>
      </c>
      <c r="M21" s="169">
        <f t="shared" si="0"/>
        <v>9433382</v>
      </c>
    </row>
    <row r="22" spans="1:13" s="365" customFormat="1" ht="16.5" customHeight="1">
      <c r="A22" s="193" t="s">
        <v>92</v>
      </c>
      <c r="B22" s="77">
        <v>4</v>
      </c>
      <c r="C22" s="77">
        <v>73688455</v>
      </c>
      <c r="D22" s="77">
        <v>0</v>
      </c>
      <c r="E22" s="77">
        <v>0</v>
      </c>
      <c r="F22" s="77">
        <v>0</v>
      </c>
      <c r="G22" s="77">
        <v>0</v>
      </c>
      <c r="H22" s="77">
        <v>1</v>
      </c>
      <c r="I22" s="77">
        <v>927250</v>
      </c>
      <c r="J22" s="77">
        <v>0</v>
      </c>
      <c r="K22" s="77">
        <v>0</v>
      </c>
      <c r="L22" s="77">
        <v>4</v>
      </c>
      <c r="M22" s="77">
        <f t="shared" si="0"/>
        <v>73688455</v>
      </c>
    </row>
    <row r="23" spans="1:13" ht="16.5" customHeight="1">
      <c r="A23" s="194" t="s">
        <v>27</v>
      </c>
      <c r="B23" s="195">
        <v>35</v>
      </c>
      <c r="C23" s="195">
        <v>100294660</v>
      </c>
      <c r="D23" s="195">
        <v>1</v>
      </c>
      <c r="E23" s="195">
        <v>464895</v>
      </c>
      <c r="F23" s="195">
        <v>101</v>
      </c>
      <c r="G23" s="195">
        <v>322596240</v>
      </c>
      <c r="H23" s="195">
        <v>198</v>
      </c>
      <c r="I23" s="195">
        <v>693843824</v>
      </c>
      <c r="J23" s="195">
        <v>40</v>
      </c>
      <c r="K23" s="195">
        <v>92633747</v>
      </c>
      <c r="L23" s="195">
        <v>76</v>
      </c>
      <c r="M23" s="195">
        <f t="shared" si="0"/>
        <v>193393302</v>
      </c>
    </row>
    <row r="24" spans="1:13" ht="16.5" customHeight="1">
      <c r="A24" s="193" t="s">
        <v>26</v>
      </c>
      <c r="B24" s="77">
        <v>4</v>
      </c>
      <c r="C24" s="77">
        <v>9485426</v>
      </c>
      <c r="D24" s="77">
        <v>0</v>
      </c>
      <c r="E24" s="77">
        <v>0</v>
      </c>
      <c r="F24" s="77">
        <v>0</v>
      </c>
      <c r="G24" s="77">
        <v>0</v>
      </c>
      <c r="H24" s="77">
        <v>6</v>
      </c>
      <c r="I24" s="77">
        <v>35636620</v>
      </c>
      <c r="J24" s="77">
        <v>0</v>
      </c>
      <c r="K24" s="77">
        <v>0</v>
      </c>
      <c r="L24" s="77">
        <v>4</v>
      </c>
      <c r="M24" s="77">
        <f t="shared" si="0"/>
        <v>9485426</v>
      </c>
    </row>
    <row r="25" spans="1:13" ht="16.5" customHeight="1">
      <c r="A25" s="194" t="s">
        <v>93</v>
      </c>
      <c r="B25" s="195">
        <v>1</v>
      </c>
      <c r="C25" s="195">
        <v>56900</v>
      </c>
      <c r="D25" s="195">
        <v>0</v>
      </c>
      <c r="E25" s="195">
        <v>0</v>
      </c>
      <c r="F25" s="195">
        <v>0</v>
      </c>
      <c r="G25" s="195">
        <v>0</v>
      </c>
      <c r="H25" s="195">
        <v>4</v>
      </c>
      <c r="I25" s="195">
        <v>1835598</v>
      </c>
      <c r="J25" s="195">
        <v>1</v>
      </c>
      <c r="K25" s="195">
        <v>363820</v>
      </c>
      <c r="L25" s="195">
        <v>2</v>
      </c>
      <c r="M25" s="195">
        <f t="shared" si="0"/>
        <v>420720</v>
      </c>
    </row>
    <row r="26" spans="1:13" ht="16.5" customHeight="1">
      <c r="A26" s="193" t="s">
        <v>94</v>
      </c>
      <c r="B26" s="77">
        <v>5</v>
      </c>
      <c r="C26" s="77">
        <v>4072099</v>
      </c>
      <c r="D26" s="77">
        <v>0</v>
      </c>
      <c r="E26" s="77">
        <v>0</v>
      </c>
      <c r="F26" s="77">
        <v>0</v>
      </c>
      <c r="G26" s="77">
        <v>0</v>
      </c>
      <c r="H26" s="77">
        <v>5</v>
      </c>
      <c r="I26" s="77">
        <v>328635403</v>
      </c>
      <c r="J26" s="77">
        <v>0</v>
      </c>
      <c r="K26" s="77">
        <v>0</v>
      </c>
      <c r="L26" s="77">
        <v>5</v>
      </c>
      <c r="M26" s="77">
        <f t="shared" si="0"/>
        <v>4072099</v>
      </c>
    </row>
    <row r="27" spans="1:13" ht="15" customHeight="1" thickBot="1">
      <c r="A27" s="296" t="s">
        <v>30</v>
      </c>
      <c r="B27" s="297">
        <v>5</v>
      </c>
      <c r="C27" s="297">
        <v>76850882</v>
      </c>
      <c r="D27" s="297">
        <v>0</v>
      </c>
      <c r="E27" s="297">
        <v>0</v>
      </c>
      <c r="F27" s="297">
        <v>2</v>
      </c>
      <c r="G27" s="297">
        <v>8723025</v>
      </c>
      <c r="H27" s="297">
        <v>34</v>
      </c>
      <c r="I27" s="297">
        <v>382644127</v>
      </c>
      <c r="J27" s="297">
        <v>3</v>
      </c>
      <c r="K27" s="297">
        <v>3893085</v>
      </c>
      <c r="L27" s="297">
        <v>8</v>
      </c>
      <c r="M27" s="297">
        <f t="shared" si="0"/>
        <v>80743967</v>
      </c>
    </row>
    <row r="28" spans="1:13" ht="15" customHeight="1" thickBot="1">
      <c r="A28" s="298" t="s">
        <v>0</v>
      </c>
      <c r="B28" s="74">
        <f t="shared" ref="B28:K28" si="1">SUM(B6:B27)</f>
        <v>260</v>
      </c>
      <c r="C28" s="74">
        <f t="shared" si="1"/>
        <v>1824302580</v>
      </c>
      <c r="D28" s="74">
        <f t="shared" si="1"/>
        <v>13</v>
      </c>
      <c r="E28" s="74">
        <f t="shared" si="1"/>
        <v>17128731</v>
      </c>
      <c r="F28" s="74">
        <f t="shared" si="1"/>
        <v>105</v>
      </c>
      <c r="G28" s="74">
        <f t="shared" si="1"/>
        <v>337174908</v>
      </c>
      <c r="H28" s="74">
        <f t="shared" si="1"/>
        <v>502</v>
      </c>
      <c r="I28" s="74">
        <f t="shared" si="1"/>
        <v>3301849416</v>
      </c>
      <c r="J28" s="74">
        <f t="shared" si="1"/>
        <v>50</v>
      </c>
      <c r="K28" s="74">
        <f t="shared" si="1"/>
        <v>111555441</v>
      </c>
      <c r="L28" s="74">
        <f>SUM(L6:L27)</f>
        <v>323</v>
      </c>
      <c r="M28" s="74">
        <f>SUM(M6:M27)</f>
        <v>1952986752</v>
      </c>
    </row>
    <row r="29" spans="1:13" s="10" customFormat="1" ht="24" customHeight="1" thickTop="1">
      <c r="A29" s="256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</row>
    <row r="30" spans="1:13" s="10" customFormat="1" ht="21.95" customHeight="1">
      <c r="A30" s="470"/>
      <c r="B30" s="470"/>
      <c r="C30" s="470"/>
    </row>
  </sheetData>
  <mergeCells count="9">
    <mergeCell ref="A2:M2"/>
    <mergeCell ref="A30:C30"/>
    <mergeCell ref="A3:B3"/>
    <mergeCell ref="L3:M3"/>
    <mergeCell ref="B4:C4"/>
    <mergeCell ref="D4:E4"/>
    <mergeCell ref="L4:M4"/>
    <mergeCell ref="A4:A5"/>
    <mergeCell ref="J4:K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3:R9"/>
  <sheetViews>
    <sheetView rightToLeft="1" view="pageBreakPreview" zoomScale="90" zoomScaleSheetLayoutView="90" workbookViewId="0">
      <selection activeCell="R9" sqref="R9"/>
    </sheetView>
  </sheetViews>
  <sheetFormatPr defaultRowHeight="21.95" customHeight="1"/>
  <cols>
    <col min="1" max="1" width="2.5703125" style="46" customWidth="1"/>
    <col min="2" max="2" width="33.85546875" style="119" customWidth="1"/>
    <col min="3" max="3" width="13.28515625" style="46" customWidth="1"/>
    <col min="4" max="4" width="17.42578125" style="46" customWidth="1"/>
    <col min="5" max="5" width="13.28515625" style="46" customWidth="1"/>
    <col min="6" max="6" width="18.7109375" style="46" customWidth="1"/>
    <col min="7" max="7" width="0.5703125" style="46" customWidth="1"/>
    <col min="8" max="17" width="9.140625" style="46"/>
    <col min="18" max="18" width="13.5703125" style="46" bestFit="1" customWidth="1"/>
    <col min="19" max="16384" width="9.140625" style="46"/>
  </cols>
  <sheetData>
    <row r="3" spans="1:18" ht="21.95" customHeight="1">
      <c r="B3" s="433" t="s">
        <v>128</v>
      </c>
      <c r="C3" s="433"/>
      <c r="D3" s="433"/>
      <c r="E3" s="433"/>
      <c r="F3" s="433"/>
    </row>
    <row r="4" spans="1:18" ht="21.95" customHeight="1" thickBot="1">
      <c r="B4" s="474" t="s">
        <v>83</v>
      </c>
      <c r="C4" s="474"/>
      <c r="D4" s="87"/>
      <c r="E4" s="472" t="s">
        <v>108</v>
      </c>
      <c r="F4" s="472"/>
      <c r="G4" s="472"/>
    </row>
    <row r="5" spans="1:18" ht="21.95" customHeight="1" thickTop="1">
      <c r="B5" s="475" t="s">
        <v>14</v>
      </c>
      <c r="C5" s="438" t="s">
        <v>50</v>
      </c>
      <c r="D5" s="438"/>
      <c r="E5" s="438" t="s">
        <v>0</v>
      </c>
      <c r="F5" s="438"/>
      <c r="G5" s="88"/>
    </row>
    <row r="6" spans="1:18" ht="21.95" customHeight="1" thickBot="1">
      <c r="B6" s="476"/>
      <c r="C6" s="260" t="s">
        <v>9</v>
      </c>
      <c r="D6" s="260" t="s">
        <v>10</v>
      </c>
      <c r="E6" s="260" t="s">
        <v>9</v>
      </c>
      <c r="F6" s="260" t="s">
        <v>10</v>
      </c>
      <c r="G6" s="88"/>
    </row>
    <row r="7" spans="1:18" s="49" customFormat="1" ht="18.75" customHeight="1" thickTop="1" thickBot="1">
      <c r="B7" s="405" t="s">
        <v>30</v>
      </c>
      <c r="C7" s="338">
        <v>1</v>
      </c>
      <c r="D7" s="338">
        <v>415000</v>
      </c>
      <c r="E7" s="338">
        <v>1</v>
      </c>
      <c r="F7" s="338">
        <v>415000</v>
      </c>
      <c r="G7" s="406"/>
    </row>
    <row r="8" spans="1:18" s="56" customFormat="1" ht="18.75" customHeight="1" thickBot="1">
      <c r="A8" s="49"/>
      <c r="B8" s="407" t="s">
        <v>0</v>
      </c>
      <c r="C8" s="408">
        <f>SUM(C7:C7)</f>
        <v>1</v>
      </c>
      <c r="D8" s="408">
        <f>SUM(D7:D7)</f>
        <v>415000</v>
      </c>
      <c r="E8" s="408">
        <v>1</v>
      </c>
      <c r="F8" s="408">
        <v>415000</v>
      </c>
      <c r="G8" s="404"/>
      <c r="R8" s="421">
        <f>E8+ديالى!G15+الانبار!G10+بغداد!E24+بابل!E17+كربلاء!E10+واسط!G13+'صلاح الدين'!E10+النجف!E12+القادسية!E10+'ذي قار'!E7+ميسان!E9+البصرة!I15</f>
        <v>323</v>
      </c>
    </row>
    <row r="9" spans="1:18" ht="21.95" customHeight="1" thickTop="1">
      <c r="B9" s="131"/>
      <c r="C9" s="88"/>
      <c r="D9" s="88"/>
      <c r="E9" s="88"/>
      <c r="F9" s="88"/>
      <c r="G9" s="88"/>
      <c r="R9" s="52">
        <f>F8+ديالى!H15+الانبار!H10+بغداد!F24+بابل!F17+كربلاء!F10+واسط!H13+'صلاح الدين'!F10+النجف!F12+القادسية!F10+'ذي قار'!F7+ميسان!F9+البصرة!J15</f>
        <v>1952986752</v>
      </c>
    </row>
  </sheetData>
  <mergeCells count="6">
    <mergeCell ref="B3:F3"/>
    <mergeCell ref="B4:C4"/>
    <mergeCell ref="B5:B6"/>
    <mergeCell ref="C5:D5"/>
    <mergeCell ref="E5:F5"/>
    <mergeCell ref="E4:G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6"/>
  <sheetViews>
    <sheetView rightToLeft="1" view="pageBreakPreview" zoomScale="85" zoomScaleSheetLayoutView="85" workbookViewId="0">
      <selection activeCell="F15" sqref="F15"/>
    </sheetView>
  </sheetViews>
  <sheetFormatPr defaultRowHeight="21.95" customHeight="1"/>
  <cols>
    <col min="1" max="1" width="3.140625" style="46" customWidth="1"/>
    <col min="2" max="2" width="32.5703125" style="119" customWidth="1"/>
    <col min="3" max="3" width="8" style="46" customWidth="1"/>
    <col min="4" max="4" width="19.5703125" style="46" bestFit="1" customWidth="1"/>
    <col min="5" max="5" width="7.85546875" style="46" bestFit="1" customWidth="1"/>
    <col min="6" max="6" width="16.140625" style="46" bestFit="1" customWidth="1"/>
    <col min="7" max="7" width="8.85546875" style="46" customWidth="1"/>
    <col min="8" max="8" width="12.7109375" style="46" bestFit="1" customWidth="1"/>
    <col min="9" max="16384" width="9.140625" style="46"/>
  </cols>
  <sheetData>
    <row r="1" spans="1:8" ht="48.75" customHeight="1"/>
    <row r="2" spans="1:8" ht="21.95" customHeight="1">
      <c r="B2" s="433" t="s">
        <v>129</v>
      </c>
      <c r="C2" s="433"/>
      <c r="D2" s="433"/>
      <c r="E2" s="433"/>
      <c r="F2" s="433"/>
      <c r="G2" s="433"/>
      <c r="H2" s="433"/>
    </row>
    <row r="3" spans="1:8" ht="21.95" customHeight="1">
      <c r="B3" s="137"/>
      <c r="C3" s="137"/>
      <c r="D3" s="137"/>
      <c r="E3" s="137"/>
      <c r="F3" s="137"/>
      <c r="G3" s="137"/>
      <c r="H3" s="137"/>
    </row>
    <row r="4" spans="1:8" ht="21.95" customHeight="1" thickBot="1">
      <c r="B4" s="434" t="s">
        <v>109</v>
      </c>
      <c r="C4" s="434"/>
      <c r="D4" s="75"/>
      <c r="E4" s="75"/>
      <c r="F4" s="75"/>
      <c r="G4" s="477" t="s">
        <v>52</v>
      </c>
      <c r="H4" s="477"/>
    </row>
    <row r="5" spans="1:8" ht="21.95" customHeight="1" thickTop="1">
      <c r="B5" s="436" t="s">
        <v>8</v>
      </c>
      <c r="C5" s="473" t="s">
        <v>49</v>
      </c>
      <c r="D5" s="473"/>
      <c r="E5" s="443" t="s">
        <v>192</v>
      </c>
      <c r="F5" s="443"/>
      <c r="G5" s="443" t="s">
        <v>163</v>
      </c>
      <c r="H5" s="443"/>
    </row>
    <row r="6" spans="1:8" ht="21.95" customHeight="1" thickBot="1">
      <c r="B6" s="437"/>
      <c r="C6" s="370" t="s">
        <v>9</v>
      </c>
      <c r="D6" s="370" t="s">
        <v>10</v>
      </c>
      <c r="E6" s="370" t="s">
        <v>9</v>
      </c>
      <c r="F6" s="370" t="s">
        <v>85</v>
      </c>
      <c r="G6" s="370" t="s">
        <v>9</v>
      </c>
      <c r="H6" s="370" t="s">
        <v>86</v>
      </c>
    </row>
    <row r="7" spans="1:8" s="349" customFormat="1" ht="17.25" customHeight="1">
      <c r="B7" s="346" t="s">
        <v>43</v>
      </c>
      <c r="C7" s="347">
        <v>1</v>
      </c>
      <c r="D7" s="348">
        <v>55615</v>
      </c>
      <c r="E7" s="347">
        <v>0</v>
      </c>
      <c r="F7" s="348">
        <v>0</v>
      </c>
      <c r="G7" s="347">
        <v>1</v>
      </c>
      <c r="H7" s="348">
        <v>55615</v>
      </c>
    </row>
    <row r="8" spans="1:8" ht="17.25" customHeight="1">
      <c r="B8" s="154" t="s">
        <v>19</v>
      </c>
      <c r="C8" s="190">
        <v>2</v>
      </c>
      <c r="D8" s="187">
        <v>2246783</v>
      </c>
      <c r="E8" s="190">
        <v>0</v>
      </c>
      <c r="F8" s="187">
        <v>0</v>
      </c>
      <c r="G8" s="190">
        <v>2</v>
      </c>
      <c r="H8" s="187">
        <v>2246783</v>
      </c>
    </row>
    <row r="9" spans="1:8" s="49" customFormat="1" ht="17.25" customHeight="1">
      <c r="B9" s="156" t="s">
        <v>31</v>
      </c>
      <c r="C9" s="199">
        <v>4</v>
      </c>
      <c r="D9" s="200">
        <v>2348827</v>
      </c>
      <c r="E9" s="199">
        <v>2</v>
      </c>
      <c r="F9" s="200">
        <v>8770194</v>
      </c>
      <c r="G9" s="199">
        <v>6</v>
      </c>
      <c r="H9" s="200">
        <v>11119021</v>
      </c>
    </row>
    <row r="10" spans="1:8" s="56" customFormat="1" ht="17.25" customHeight="1">
      <c r="A10" s="49"/>
      <c r="B10" s="154" t="s">
        <v>22</v>
      </c>
      <c r="C10" s="190">
        <v>4</v>
      </c>
      <c r="D10" s="187">
        <v>13956338</v>
      </c>
      <c r="E10" s="190">
        <v>0</v>
      </c>
      <c r="F10" s="187">
        <v>0</v>
      </c>
      <c r="G10" s="190">
        <v>4</v>
      </c>
      <c r="H10" s="187">
        <v>13956338</v>
      </c>
    </row>
    <row r="11" spans="1:8" ht="17.25" customHeight="1">
      <c r="B11" s="153" t="s">
        <v>130</v>
      </c>
      <c r="C11" s="198">
        <v>1</v>
      </c>
      <c r="D11" s="188">
        <v>670037</v>
      </c>
      <c r="E11" s="198">
        <v>0</v>
      </c>
      <c r="F11" s="188">
        <v>0</v>
      </c>
      <c r="G11" s="198">
        <v>1</v>
      </c>
      <c r="H11" s="188">
        <v>670037</v>
      </c>
    </row>
    <row r="12" spans="1:8" s="56" customFormat="1" ht="17.25" customHeight="1">
      <c r="A12" s="49"/>
      <c r="B12" s="154" t="s">
        <v>24</v>
      </c>
      <c r="C12" s="190">
        <v>4</v>
      </c>
      <c r="D12" s="187">
        <v>38525193</v>
      </c>
      <c r="E12" s="190">
        <v>0</v>
      </c>
      <c r="F12" s="187">
        <v>0</v>
      </c>
      <c r="G12" s="190">
        <v>4</v>
      </c>
      <c r="H12" s="187">
        <v>38525193</v>
      </c>
    </row>
    <row r="13" spans="1:8" s="49" customFormat="1" ht="17.25" customHeight="1">
      <c r="B13" s="156" t="s">
        <v>27</v>
      </c>
      <c r="C13" s="199">
        <v>8</v>
      </c>
      <c r="D13" s="200">
        <v>21683194</v>
      </c>
      <c r="E13" s="199">
        <v>11</v>
      </c>
      <c r="F13" s="200">
        <v>16705471</v>
      </c>
      <c r="G13" s="199">
        <v>19</v>
      </c>
      <c r="H13" s="200">
        <v>38388665</v>
      </c>
    </row>
    <row r="14" spans="1:8" s="56" customFormat="1" ht="17.25" customHeight="1" thickBot="1">
      <c r="A14" s="49"/>
      <c r="B14" s="261" t="s">
        <v>94</v>
      </c>
      <c r="C14" s="378">
        <v>2</v>
      </c>
      <c r="D14" s="158">
        <v>308523</v>
      </c>
      <c r="E14" s="378">
        <v>0</v>
      </c>
      <c r="F14" s="158">
        <v>0</v>
      </c>
      <c r="G14" s="378">
        <v>2</v>
      </c>
      <c r="H14" s="158">
        <v>308523</v>
      </c>
    </row>
    <row r="15" spans="1:8" s="49" customFormat="1" ht="17.25" customHeight="1" thickBot="1">
      <c r="B15" s="238" t="s">
        <v>0</v>
      </c>
      <c r="C15" s="351">
        <f t="shared" ref="C15:H15" si="0">SUM(C7:C14)</f>
        <v>26</v>
      </c>
      <c r="D15" s="352">
        <f t="shared" si="0"/>
        <v>79794510</v>
      </c>
      <c r="E15" s="351">
        <f t="shared" si="0"/>
        <v>13</v>
      </c>
      <c r="F15" s="352">
        <f t="shared" si="0"/>
        <v>25475665</v>
      </c>
      <c r="G15" s="351">
        <f t="shared" si="0"/>
        <v>39</v>
      </c>
      <c r="H15" s="352">
        <f t="shared" si="0"/>
        <v>105270175</v>
      </c>
    </row>
    <row r="16" spans="1:8" ht="21.95" customHeight="1" thickTop="1"/>
  </sheetData>
  <mergeCells count="7">
    <mergeCell ref="B2:H2"/>
    <mergeCell ref="B4:C4"/>
    <mergeCell ref="B5:B6"/>
    <mergeCell ref="C5:D5"/>
    <mergeCell ref="E5:F5"/>
    <mergeCell ref="G5:H5"/>
    <mergeCell ref="G4:H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B1:H11"/>
  <sheetViews>
    <sheetView rightToLeft="1" view="pageBreakPreview" zoomScale="85" zoomScaleSheetLayoutView="85" workbookViewId="0">
      <selection activeCell="H7" sqref="H7:H10"/>
    </sheetView>
  </sheetViews>
  <sheetFormatPr defaultRowHeight="21.95" customHeight="1"/>
  <cols>
    <col min="1" max="1" width="3.140625" style="46" customWidth="1"/>
    <col min="2" max="2" width="38.140625" style="119" bestFit="1" customWidth="1"/>
    <col min="3" max="3" width="6.5703125" style="46" customWidth="1"/>
    <col min="4" max="4" width="19.5703125" style="46" bestFit="1" customWidth="1"/>
    <col min="5" max="5" width="7.85546875" style="46" bestFit="1" customWidth="1"/>
    <col min="6" max="6" width="16.140625" style="46" bestFit="1" customWidth="1"/>
    <col min="7" max="7" width="7.85546875" style="46" bestFit="1" customWidth="1"/>
    <col min="8" max="8" width="12.7109375" style="46" bestFit="1" customWidth="1"/>
    <col min="9" max="16384" width="9.140625" style="46"/>
  </cols>
  <sheetData>
    <row r="1" spans="2:8" ht="48.75" customHeight="1"/>
    <row r="2" spans="2:8" ht="21.95" customHeight="1">
      <c r="B2" s="433" t="s">
        <v>134</v>
      </c>
      <c r="C2" s="433"/>
      <c r="D2" s="433"/>
      <c r="E2" s="433"/>
      <c r="F2" s="433"/>
      <c r="G2" s="433"/>
      <c r="H2" s="433"/>
    </row>
    <row r="3" spans="2:8" ht="21.95" customHeight="1">
      <c r="B3" s="334"/>
      <c r="C3" s="334"/>
      <c r="D3" s="334"/>
      <c r="E3" s="334"/>
      <c r="F3" s="334"/>
      <c r="G3" s="334"/>
      <c r="H3" s="334"/>
    </row>
    <row r="4" spans="2:8" ht="21.95" customHeight="1" thickBot="1">
      <c r="B4" s="434" t="s">
        <v>109</v>
      </c>
      <c r="C4" s="434"/>
      <c r="D4" s="75"/>
      <c r="E4" s="75"/>
      <c r="F4" s="75"/>
      <c r="G4" s="477" t="s">
        <v>52</v>
      </c>
      <c r="H4" s="477"/>
    </row>
    <row r="5" spans="2:8" ht="21.95" customHeight="1" thickTop="1">
      <c r="B5" s="436" t="s">
        <v>8</v>
      </c>
      <c r="C5" s="443" t="s">
        <v>106</v>
      </c>
      <c r="D5" s="443"/>
      <c r="E5" s="443" t="s">
        <v>193</v>
      </c>
      <c r="F5" s="443"/>
      <c r="G5" s="438" t="s">
        <v>0</v>
      </c>
      <c r="H5" s="438"/>
    </row>
    <row r="6" spans="2:8" ht="21.95" customHeight="1" thickBot="1">
      <c r="B6" s="437"/>
      <c r="C6" s="370" t="s">
        <v>9</v>
      </c>
      <c r="D6" s="370" t="s">
        <v>156</v>
      </c>
      <c r="E6" s="370" t="s">
        <v>9</v>
      </c>
      <c r="F6" s="370" t="s">
        <v>164</v>
      </c>
      <c r="G6" s="370" t="s">
        <v>9</v>
      </c>
      <c r="H6" s="370" t="s">
        <v>86</v>
      </c>
    </row>
    <row r="7" spans="2:8" ht="17.25" customHeight="1">
      <c r="B7" s="154" t="s">
        <v>119</v>
      </c>
      <c r="C7" s="190">
        <v>1</v>
      </c>
      <c r="D7" s="187">
        <v>2150850</v>
      </c>
      <c r="E7" s="190">
        <v>0</v>
      </c>
      <c r="F7" s="187">
        <v>0</v>
      </c>
      <c r="G7" s="190">
        <v>1</v>
      </c>
      <c r="H7" s="187">
        <v>2150850</v>
      </c>
    </row>
    <row r="8" spans="2:8" s="49" customFormat="1" ht="17.25" customHeight="1">
      <c r="B8" s="156" t="s">
        <v>91</v>
      </c>
      <c r="C8" s="199">
        <v>4</v>
      </c>
      <c r="D8" s="200">
        <v>10837630</v>
      </c>
      <c r="E8" s="199">
        <v>0</v>
      </c>
      <c r="F8" s="200">
        <v>0</v>
      </c>
      <c r="G8" s="199">
        <v>4</v>
      </c>
      <c r="H8" s="200">
        <v>10837630</v>
      </c>
    </row>
    <row r="9" spans="2:8" ht="15.75" thickBot="1">
      <c r="B9" s="154" t="s">
        <v>120</v>
      </c>
      <c r="C9" s="190">
        <v>6</v>
      </c>
      <c r="D9" s="187">
        <v>3975779</v>
      </c>
      <c r="E9" s="190">
        <v>1</v>
      </c>
      <c r="F9" s="187">
        <v>3385940</v>
      </c>
      <c r="G9" s="190">
        <v>7</v>
      </c>
      <c r="H9" s="187">
        <v>7361719</v>
      </c>
    </row>
    <row r="10" spans="2:8" s="49" customFormat="1" ht="17.25" customHeight="1" thickBot="1">
      <c r="B10" s="238" t="s">
        <v>0</v>
      </c>
      <c r="C10" s="351">
        <f t="shared" ref="C10:H10" si="0">SUM(C7:C9)</f>
        <v>11</v>
      </c>
      <c r="D10" s="352">
        <f t="shared" si="0"/>
        <v>16964259</v>
      </c>
      <c r="E10" s="351">
        <f t="shared" si="0"/>
        <v>1</v>
      </c>
      <c r="F10" s="352">
        <f t="shared" si="0"/>
        <v>3385940</v>
      </c>
      <c r="G10" s="351">
        <f t="shared" si="0"/>
        <v>12</v>
      </c>
      <c r="H10" s="352">
        <f t="shared" si="0"/>
        <v>20350199</v>
      </c>
    </row>
    <row r="11" spans="2:8" ht="21.95" customHeight="1" thickTop="1"/>
  </sheetData>
  <mergeCells count="7">
    <mergeCell ref="B2:H2"/>
    <mergeCell ref="B4:C4"/>
    <mergeCell ref="G4:H4"/>
    <mergeCell ref="B5:B6"/>
    <mergeCell ref="C5:D5"/>
    <mergeCell ref="E5:F5"/>
    <mergeCell ref="G5:H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L50"/>
  <sheetViews>
    <sheetView rightToLeft="1" view="pageBreakPreview" zoomScale="95" zoomScaleSheetLayoutView="95" workbookViewId="0">
      <selection activeCell="G6" sqref="G6"/>
    </sheetView>
  </sheetViews>
  <sheetFormatPr defaultRowHeight="12.75"/>
  <cols>
    <col min="1" max="1" width="3.28515625" customWidth="1"/>
    <col min="2" max="3" width="9.42578125" customWidth="1"/>
    <col min="4" max="4" width="13.85546875" customWidth="1"/>
    <col min="5" max="5" width="2.85546875" hidden="1" customWidth="1"/>
    <col min="6" max="6" width="10.42578125" customWidth="1"/>
    <col min="7" max="7" width="17" customWidth="1"/>
    <col min="8" max="8" width="11" customWidth="1"/>
    <col min="9" max="9" width="15" customWidth="1"/>
    <col min="10" max="10" width="6.5703125" customWidth="1"/>
  </cols>
  <sheetData>
    <row r="2" spans="2:9" ht="18" customHeight="1"/>
    <row r="3" spans="2:9" ht="15.75" customHeight="1">
      <c r="B3" s="439" t="s">
        <v>187</v>
      </c>
      <c r="C3" s="439"/>
      <c r="D3" s="439"/>
      <c r="E3" s="439"/>
      <c r="F3" s="439"/>
      <c r="G3" s="439"/>
      <c r="H3" s="439"/>
      <c r="I3" s="439"/>
    </row>
    <row r="4" spans="2:9" ht="18" thickBot="1">
      <c r="B4" s="14" t="s">
        <v>46</v>
      </c>
      <c r="C4" s="26"/>
      <c r="D4" s="26"/>
      <c r="E4" s="26"/>
      <c r="F4" s="26"/>
      <c r="G4" s="26"/>
      <c r="H4" s="26"/>
      <c r="I4" s="27" t="s">
        <v>32</v>
      </c>
    </row>
    <row r="5" spans="2:9" ht="15.75" customHeight="1" thickTop="1">
      <c r="B5" s="28"/>
      <c r="C5" s="440" t="s">
        <v>11</v>
      </c>
      <c r="D5" s="440"/>
      <c r="E5" s="290"/>
      <c r="F5" s="440" t="s">
        <v>12</v>
      </c>
      <c r="G5" s="440"/>
      <c r="H5" s="440" t="s">
        <v>47</v>
      </c>
      <c r="I5" s="440"/>
    </row>
    <row r="6" spans="2:9" ht="19.5" customHeight="1" thickBot="1">
      <c r="B6" s="23" t="s">
        <v>48</v>
      </c>
      <c r="C6" s="323" t="s">
        <v>9</v>
      </c>
      <c r="D6" s="324" t="s">
        <v>10</v>
      </c>
      <c r="E6" s="324"/>
      <c r="F6" s="324" t="s">
        <v>9</v>
      </c>
      <c r="G6" s="324" t="s">
        <v>10</v>
      </c>
      <c r="H6" s="324" t="s">
        <v>9</v>
      </c>
      <c r="I6" s="324" t="s">
        <v>10</v>
      </c>
    </row>
    <row r="7" spans="2:9" ht="16.5" customHeight="1">
      <c r="B7" s="426">
        <v>2008</v>
      </c>
      <c r="C7" s="427">
        <v>1937</v>
      </c>
      <c r="D7" s="427">
        <f>1776162306/1000</f>
        <v>1776162.3060000001</v>
      </c>
      <c r="E7" s="427"/>
      <c r="F7" s="427">
        <v>2659</v>
      </c>
      <c r="G7" s="427">
        <f>268289192/1000</f>
        <v>268289.19199999998</v>
      </c>
      <c r="H7" s="427">
        <f t="shared" ref="H7:H12" si="0">SUM(C7+F7)</f>
        <v>4596</v>
      </c>
      <c r="I7" s="427">
        <f t="shared" ref="I7:I10" si="1">SUM(D7+G7)</f>
        <v>2044451.4980000001</v>
      </c>
    </row>
    <row r="8" spans="2:9" ht="15.75" customHeight="1">
      <c r="B8" s="34">
        <v>2009</v>
      </c>
      <c r="C8" s="428">
        <v>1273</v>
      </c>
      <c r="D8" s="428">
        <f>2542303877/1000</f>
        <v>2542303.8769999999</v>
      </c>
      <c r="E8" s="428"/>
      <c r="F8" s="428">
        <v>1513</v>
      </c>
      <c r="G8" s="428">
        <f>5455748614/1000</f>
        <v>5455748.6140000001</v>
      </c>
      <c r="H8" s="428">
        <f t="shared" si="0"/>
        <v>2786</v>
      </c>
      <c r="I8" s="428">
        <v>7998053</v>
      </c>
    </row>
    <row r="9" spans="2:9" ht="18.75" customHeight="1">
      <c r="B9" s="429">
        <v>2010</v>
      </c>
      <c r="C9" s="427">
        <v>967</v>
      </c>
      <c r="D9" s="427">
        <f>853613994/1000</f>
        <v>853613.99399999995</v>
      </c>
      <c r="E9" s="427"/>
      <c r="F9" s="427">
        <v>1255</v>
      </c>
      <c r="G9" s="427">
        <f>4251366761/1000</f>
        <v>4251366.7609999999</v>
      </c>
      <c r="H9" s="427">
        <f t="shared" si="0"/>
        <v>2222</v>
      </c>
      <c r="I9" s="427">
        <f t="shared" si="1"/>
        <v>5104980.7549999999</v>
      </c>
    </row>
    <row r="10" spans="2:9" ht="15" customHeight="1">
      <c r="B10" s="34">
        <v>2011</v>
      </c>
      <c r="C10" s="16">
        <v>1380</v>
      </c>
      <c r="D10" s="16">
        <f>1704764986/1000</f>
        <v>1704764.986</v>
      </c>
      <c r="E10" s="16"/>
      <c r="F10" s="16">
        <v>1644</v>
      </c>
      <c r="G10" s="16">
        <f>2434349175/1000</f>
        <v>2434349.1749999998</v>
      </c>
      <c r="H10" s="16">
        <f t="shared" si="0"/>
        <v>3024</v>
      </c>
      <c r="I10" s="16">
        <f t="shared" si="1"/>
        <v>4139114.1609999998</v>
      </c>
    </row>
    <row r="11" spans="2:9" ht="15.75" customHeight="1">
      <c r="B11" s="430">
        <v>2012</v>
      </c>
      <c r="C11" s="431">
        <v>1265</v>
      </c>
      <c r="D11" s="431">
        <f>2841064107/1000</f>
        <v>2841064.1069999998</v>
      </c>
      <c r="E11" s="431"/>
      <c r="F11" s="431">
        <v>1570</v>
      </c>
      <c r="G11" s="431">
        <f>4433164471/1000</f>
        <v>4433164.4709999999</v>
      </c>
      <c r="H11" s="431">
        <f t="shared" si="0"/>
        <v>2835</v>
      </c>
      <c r="I11" s="431">
        <v>7274228</v>
      </c>
    </row>
    <row r="12" spans="2:9" ht="18.75" customHeight="1">
      <c r="B12" s="34">
        <v>2013</v>
      </c>
      <c r="C12" s="16">
        <v>1919</v>
      </c>
      <c r="D12" s="16">
        <f>5303214383/1000</f>
        <v>5303214.3830000004</v>
      </c>
      <c r="E12" s="16"/>
      <c r="F12" s="16">
        <v>1959</v>
      </c>
      <c r="G12" s="16">
        <f>5580625176/1000</f>
        <v>5580625.176</v>
      </c>
      <c r="H12" s="16">
        <f t="shared" si="0"/>
        <v>3878</v>
      </c>
      <c r="I12" s="16">
        <v>10883839</v>
      </c>
    </row>
    <row r="13" spans="2:9" ht="16.5" customHeight="1">
      <c r="B13" s="30">
        <v>2014</v>
      </c>
      <c r="C13" s="32">
        <v>1073</v>
      </c>
      <c r="D13" s="32">
        <v>2312900</v>
      </c>
      <c r="E13" s="32"/>
      <c r="F13" s="32">
        <v>1073</v>
      </c>
      <c r="G13" s="32">
        <v>2115355</v>
      </c>
      <c r="H13" s="32">
        <v>2146</v>
      </c>
      <c r="I13" s="32">
        <v>4428255</v>
      </c>
    </row>
    <row r="14" spans="2:9" ht="15.75" customHeight="1">
      <c r="B14" s="34">
        <v>2015</v>
      </c>
      <c r="C14" s="16">
        <v>406</v>
      </c>
      <c r="D14" s="16">
        <v>1189446</v>
      </c>
      <c r="E14" s="16"/>
      <c r="F14" s="16">
        <v>523</v>
      </c>
      <c r="G14" s="16">
        <v>2170672</v>
      </c>
      <c r="H14" s="16">
        <v>929</v>
      </c>
      <c r="I14" s="16">
        <v>3360119</v>
      </c>
    </row>
    <row r="15" spans="2:9" ht="16.5" customHeight="1">
      <c r="B15" s="30">
        <v>2016</v>
      </c>
      <c r="C15" s="32">
        <v>212</v>
      </c>
      <c r="D15" s="32">
        <v>2044788</v>
      </c>
      <c r="E15" s="32"/>
      <c r="F15" s="32">
        <v>299</v>
      </c>
      <c r="G15" s="32">
        <v>1346837</v>
      </c>
      <c r="H15" s="32">
        <v>511</v>
      </c>
      <c r="I15" s="32">
        <v>3391625</v>
      </c>
    </row>
    <row r="16" spans="2:9" ht="15.75" customHeight="1">
      <c r="B16" s="34">
        <v>2017</v>
      </c>
      <c r="C16" s="16">
        <v>132</v>
      </c>
      <c r="D16" s="16">
        <v>544047</v>
      </c>
      <c r="E16" s="16"/>
      <c r="F16" s="16">
        <v>191</v>
      </c>
      <c r="G16" s="16">
        <v>1408939</v>
      </c>
      <c r="H16" s="16">
        <v>323</v>
      </c>
      <c r="I16" s="16">
        <v>1952986</v>
      </c>
    </row>
    <row r="17" spans="2:3">
      <c r="C17" s="274"/>
    </row>
    <row r="19" spans="2:3">
      <c r="B19" s="357" t="s">
        <v>151</v>
      </c>
      <c r="C19" s="357" t="s">
        <v>152</v>
      </c>
    </row>
    <row r="20" spans="2:3" ht="15">
      <c r="B20" s="267">
        <v>1937</v>
      </c>
      <c r="C20" s="9">
        <v>2659</v>
      </c>
    </row>
    <row r="21" spans="2:3" ht="15">
      <c r="B21" s="268">
        <v>1273</v>
      </c>
      <c r="C21" s="17">
        <v>1513</v>
      </c>
    </row>
    <row r="22" spans="2:3" ht="15">
      <c r="B22" s="267">
        <v>967</v>
      </c>
      <c r="C22" s="9">
        <v>1255</v>
      </c>
    </row>
    <row r="23" spans="2:3" ht="15">
      <c r="B23" s="269">
        <v>1380</v>
      </c>
      <c r="C23" s="12">
        <v>1644</v>
      </c>
    </row>
    <row r="24" spans="2:3" ht="15">
      <c r="B24" s="270">
        <v>1265</v>
      </c>
      <c r="C24" s="13">
        <v>1570</v>
      </c>
    </row>
    <row r="25" spans="2:3" ht="15">
      <c r="B25" s="271">
        <v>1919</v>
      </c>
      <c r="C25" s="29">
        <v>1959</v>
      </c>
    </row>
    <row r="26" spans="2:3" ht="15">
      <c r="B26" s="272">
        <v>1073</v>
      </c>
      <c r="C26" s="31">
        <v>1073</v>
      </c>
    </row>
    <row r="27" spans="2:3" ht="15">
      <c r="B27" s="273">
        <v>406</v>
      </c>
      <c r="C27" s="16">
        <v>523</v>
      </c>
    </row>
    <row r="28" spans="2:3" ht="15">
      <c r="B28" s="272">
        <v>212</v>
      </c>
      <c r="C28" s="31">
        <v>299</v>
      </c>
    </row>
    <row r="29" spans="2:3" ht="15">
      <c r="B29" s="273">
        <v>132</v>
      </c>
      <c r="C29" s="16">
        <v>191</v>
      </c>
    </row>
    <row r="37" spans="3:12">
      <c r="F37" s="357" t="s">
        <v>153</v>
      </c>
      <c r="G37" s="357" t="s">
        <v>152</v>
      </c>
      <c r="L37" t="s">
        <v>36</v>
      </c>
    </row>
    <row r="38" spans="3:12" ht="15">
      <c r="C38" s="140" t="s">
        <v>13</v>
      </c>
      <c r="F38" s="141">
        <v>0</v>
      </c>
      <c r="G38" s="141">
        <v>1</v>
      </c>
    </row>
    <row r="39" spans="3:12" ht="15">
      <c r="C39" s="143" t="s">
        <v>1</v>
      </c>
      <c r="F39" s="144">
        <v>18</v>
      </c>
      <c r="G39" s="144">
        <v>21</v>
      </c>
    </row>
    <row r="40" spans="3:12" ht="15">
      <c r="C40" s="143" t="s">
        <v>115</v>
      </c>
      <c r="F40" s="144">
        <v>0</v>
      </c>
      <c r="G40" s="144">
        <v>12</v>
      </c>
    </row>
    <row r="41" spans="3:12" ht="15">
      <c r="C41" s="140" t="s">
        <v>2</v>
      </c>
      <c r="F41" s="141">
        <v>60</v>
      </c>
      <c r="G41" s="141">
        <v>21</v>
      </c>
    </row>
    <row r="42" spans="3:12" ht="15">
      <c r="C42" s="143" t="s">
        <v>3</v>
      </c>
      <c r="F42" s="144">
        <v>23</v>
      </c>
      <c r="G42" s="144">
        <v>27</v>
      </c>
    </row>
    <row r="43" spans="3:12" ht="15">
      <c r="C43" s="143" t="s">
        <v>116</v>
      </c>
      <c r="F43" s="144">
        <v>0</v>
      </c>
      <c r="G43" s="144">
        <v>1</v>
      </c>
    </row>
    <row r="44" spans="3:12" ht="15">
      <c r="C44" s="143" t="s">
        <v>5</v>
      </c>
      <c r="F44" s="144">
        <v>3</v>
      </c>
      <c r="G44" s="144">
        <v>4</v>
      </c>
    </row>
    <row r="45" spans="3:12" ht="15">
      <c r="C45" s="140" t="s">
        <v>117</v>
      </c>
      <c r="F45" s="141">
        <v>1</v>
      </c>
      <c r="G45" s="141">
        <v>6</v>
      </c>
    </row>
    <row r="46" spans="3:12" ht="15">
      <c r="C46" s="143" t="s">
        <v>89</v>
      </c>
      <c r="F46" s="144">
        <v>4</v>
      </c>
      <c r="G46" s="144">
        <v>3</v>
      </c>
    </row>
    <row r="47" spans="3:12" ht="15">
      <c r="C47" s="140" t="s">
        <v>90</v>
      </c>
      <c r="F47" s="141">
        <v>0</v>
      </c>
      <c r="G47" s="141">
        <v>44</v>
      </c>
    </row>
    <row r="48" spans="3:12" ht="15">
      <c r="C48" s="140" t="s">
        <v>4</v>
      </c>
      <c r="F48" s="141">
        <v>3</v>
      </c>
      <c r="G48" s="141">
        <v>2</v>
      </c>
    </row>
    <row r="49" spans="3:7" ht="15">
      <c r="C49" s="216" t="s">
        <v>6</v>
      </c>
      <c r="F49" s="217">
        <v>4</v>
      </c>
      <c r="G49" s="217">
        <v>15</v>
      </c>
    </row>
    <row r="50" spans="3:7" ht="15">
      <c r="C50" s="219" t="s">
        <v>7</v>
      </c>
      <c r="F50" s="220">
        <v>16</v>
      </c>
      <c r="G50" s="220">
        <v>34</v>
      </c>
    </row>
  </sheetData>
  <mergeCells count="4">
    <mergeCell ref="B3:I3"/>
    <mergeCell ref="C5:D5"/>
    <mergeCell ref="F5:G5"/>
    <mergeCell ref="H5:I5"/>
  </mergeCells>
  <printOptions horizontalCentered="1" verticalCentered="1"/>
  <pageMargins left="0.31496062992125984" right="0.15748031496062992" top="0.74803149606299213" bottom="0.99" header="0.31496062992125984" footer="0.31496062992125984"/>
  <pageSetup paperSize="9" scale="96" orientation="portrait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>
  <dimension ref="B3:V29"/>
  <sheetViews>
    <sheetView rightToLeft="1" view="pageBreakPreview" topLeftCell="A2" zoomScale="80" zoomScaleSheetLayoutView="80" workbookViewId="0">
      <selection activeCell="C10" sqref="C10:C24"/>
    </sheetView>
  </sheetViews>
  <sheetFormatPr defaultRowHeight="21.95" customHeight="1"/>
  <cols>
    <col min="1" max="1" width="1" style="46" customWidth="1"/>
    <col min="2" max="2" width="29.85546875" style="119" customWidth="1"/>
    <col min="3" max="3" width="12.140625" style="46" customWidth="1"/>
    <col min="4" max="4" width="21.7109375" style="46" customWidth="1"/>
    <col min="5" max="5" width="12" style="46" customWidth="1"/>
    <col min="6" max="6" width="27" style="46" customWidth="1"/>
    <col min="7" max="7" width="2.85546875" style="46" customWidth="1"/>
    <col min="8" max="8" width="1.28515625" style="46" customWidth="1"/>
    <col min="9" max="15" width="9.140625" style="46" hidden="1" customWidth="1"/>
    <col min="16" max="16384" width="9.140625" style="46"/>
  </cols>
  <sheetData>
    <row r="3" spans="2:22" ht="5.25" customHeight="1"/>
    <row r="4" spans="2:22" ht="12" hidden="1" customHeight="1"/>
    <row r="5" spans="2:22" ht="38.25" hidden="1" customHeight="1"/>
    <row r="6" spans="2:22" ht="18">
      <c r="B6" s="433" t="s">
        <v>131</v>
      </c>
      <c r="C6" s="433"/>
      <c r="D6" s="433"/>
      <c r="E6" s="433"/>
      <c r="F6" s="433"/>
      <c r="U6" s="288"/>
      <c r="V6" s="288"/>
    </row>
    <row r="7" spans="2:22" ht="21.95" customHeight="1" thickBot="1">
      <c r="B7" s="434" t="s">
        <v>109</v>
      </c>
      <c r="C7" s="434"/>
      <c r="D7" s="75"/>
      <c r="E7" s="76"/>
      <c r="F7" s="102" t="s">
        <v>52</v>
      </c>
    </row>
    <row r="8" spans="2:22" ht="21.95" customHeight="1" thickTop="1">
      <c r="B8" s="436" t="s">
        <v>51</v>
      </c>
      <c r="C8" s="443" t="s">
        <v>165</v>
      </c>
      <c r="D8" s="443"/>
      <c r="E8" s="443" t="s">
        <v>168</v>
      </c>
      <c r="F8" s="443"/>
    </row>
    <row r="9" spans="2:22" ht="21.95" customHeight="1" thickBot="1">
      <c r="B9" s="437"/>
      <c r="C9" s="370" t="s">
        <v>170</v>
      </c>
      <c r="D9" s="370" t="s">
        <v>166</v>
      </c>
      <c r="E9" s="370" t="s">
        <v>170</v>
      </c>
      <c r="F9" s="370" t="s">
        <v>169</v>
      </c>
      <c r="V9" s="288"/>
    </row>
    <row r="10" spans="2:22" ht="21.95" customHeight="1">
      <c r="B10" s="330" t="s">
        <v>119</v>
      </c>
      <c r="C10" s="333">
        <v>1</v>
      </c>
      <c r="D10" s="333">
        <v>88230</v>
      </c>
      <c r="E10" s="333">
        <v>1</v>
      </c>
      <c r="F10" s="333">
        <v>88230</v>
      </c>
      <c r="V10" s="288"/>
    </row>
    <row r="11" spans="2:22" ht="21.95" customHeight="1">
      <c r="B11" s="174" t="s">
        <v>43</v>
      </c>
      <c r="C11" s="197">
        <v>16</v>
      </c>
      <c r="D11" s="186">
        <v>9300296</v>
      </c>
      <c r="E11" s="197">
        <v>16</v>
      </c>
      <c r="F11" s="186">
        <v>9300296</v>
      </c>
    </row>
    <row r="12" spans="2:22" ht="16.5" customHeight="1">
      <c r="B12" s="154" t="s">
        <v>19</v>
      </c>
      <c r="C12" s="190">
        <v>6</v>
      </c>
      <c r="D12" s="187">
        <v>16657793</v>
      </c>
      <c r="E12" s="190">
        <v>6</v>
      </c>
      <c r="F12" s="187">
        <v>16657793</v>
      </c>
    </row>
    <row r="13" spans="2:22" s="49" customFormat="1" ht="16.5" customHeight="1">
      <c r="B13" s="156" t="s">
        <v>21</v>
      </c>
      <c r="C13" s="199">
        <v>2</v>
      </c>
      <c r="D13" s="200">
        <v>4042087</v>
      </c>
      <c r="E13" s="199">
        <v>2</v>
      </c>
      <c r="F13" s="200">
        <v>4042087</v>
      </c>
    </row>
    <row r="14" spans="2:22" s="56" customFormat="1" ht="16.5" customHeight="1">
      <c r="B14" s="154" t="s">
        <v>31</v>
      </c>
      <c r="C14" s="190">
        <v>2</v>
      </c>
      <c r="D14" s="187">
        <v>600467760</v>
      </c>
      <c r="E14" s="190">
        <v>2</v>
      </c>
      <c r="F14" s="187">
        <v>600467760</v>
      </c>
      <c r="G14" s="49"/>
    </row>
    <row r="15" spans="2:22" ht="16.5" customHeight="1">
      <c r="B15" s="153" t="s">
        <v>63</v>
      </c>
      <c r="C15" s="198">
        <v>25</v>
      </c>
      <c r="D15" s="188">
        <v>421943714</v>
      </c>
      <c r="E15" s="198">
        <v>25</v>
      </c>
      <c r="F15" s="188">
        <v>421943714</v>
      </c>
    </row>
    <row r="16" spans="2:22" s="56" customFormat="1" ht="16.5" customHeight="1">
      <c r="B16" s="154" t="s">
        <v>124</v>
      </c>
      <c r="C16" s="190">
        <v>1</v>
      </c>
      <c r="D16" s="187">
        <v>10967</v>
      </c>
      <c r="E16" s="190">
        <v>1</v>
      </c>
      <c r="F16" s="187">
        <v>10967</v>
      </c>
      <c r="G16" s="49"/>
    </row>
    <row r="17" spans="2:15" s="49" customFormat="1" ht="16.5" customHeight="1">
      <c r="B17" s="156" t="s">
        <v>91</v>
      </c>
      <c r="C17" s="199">
        <v>2</v>
      </c>
      <c r="D17" s="200">
        <v>1333758</v>
      </c>
      <c r="E17" s="199">
        <v>2</v>
      </c>
      <c r="F17" s="200">
        <v>1333758</v>
      </c>
    </row>
    <row r="18" spans="2:15" s="56" customFormat="1" ht="16.5" customHeight="1">
      <c r="B18" s="154" t="s">
        <v>24</v>
      </c>
      <c r="C18" s="190">
        <v>4</v>
      </c>
      <c r="D18" s="187">
        <v>89167500</v>
      </c>
      <c r="E18" s="190">
        <v>4</v>
      </c>
      <c r="F18" s="187">
        <v>89167500</v>
      </c>
      <c r="G18" s="49"/>
    </row>
    <row r="19" spans="2:15" ht="16.5" customHeight="1">
      <c r="B19" s="153" t="s">
        <v>125</v>
      </c>
      <c r="C19" s="198">
        <v>8</v>
      </c>
      <c r="D19" s="188">
        <v>124342052</v>
      </c>
      <c r="E19" s="198">
        <v>8</v>
      </c>
      <c r="F19" s="188">
        <v>124342052</v>
      </c>
    </row>
    <row r="20" spans="2:15" ht="16.5" customHeight="1">
      <c r="B20" s="154" t="s">
        <v>25</v>
      </c>
      <c r="C20" s="190">
        <v>5</v>
      </c>
      <c r="D20" s="187">
        <v>9433382</v>
      </c>
      <c r="E20" s="190">
        <v>5</v>
      </c>
      <c r="F20" s="187">
        <v>9433382</v>
      </c>
    </row>
    <row r="21" spans="2:15" s="49" customFormat="1" ht="16.5" customHeight="1">
      <c r="B21" s="339" t="s">
        <v>92</v>
      </c>
      <c r="C21" s="353">
        <v>4</v>
      </c>
      <c r="D21" s="340">
        <v>73688455</v>
      </c>
      <c r="E21" s="353">
        <v>4</v>
      </c>
      <c r="F21" s="340">
        <v>73688455</v>
      </c>
    </row>
    <row r="22" spans="2:15" s="56" customFormat="1" ht="16.5" customHeight="1">
      <c r="B22" s="343" t="s">
        <v>26</v>
      </c>
      <c r="C22" s="218">
        <v>4</v>
      </c>
      <c r="D22" s="218">
        <v>9485426</v>
      </c>
      <c r="E22" s="218">
        <v>4</v>
      </c>
      <c r="F22" s="218">
        <v>9485426</v>
      </c>
      <c r="G22" s="49"/>
    </row>
    <row r="23" spans="2:15" ht="21.95" customHeight="1" thickBot="1">
      <c r="B23" s="302" t="s">
        <v>94</v>
      </c>
      <c r="C23" s="303">
        <v>1</v>
      </c>
      <c r="D23" s="303">
        <v>735460</v>
      </c>
      <c r="E23" s="303">
        <v>1</v>
      </c>
      <c r="F23" s="303">
        <v>735460</v>
      </c>
    </row>
    <row r="24" spans="2:15" ht="26.25" customHeight="1" thickBot="1">
      <c r="B24" s="122" t="s">
        <v>0</v>
      </c>
      <c r="C24" s="225">
        <f>SUM(C10:C23)</f>
        <v>81</v>
      </c>
      <c r="D24" s="227">
        <f>SUM(D10:D23)</f>
        <v>1360696880</v>
      </c>
      <c r="E24" s="225">
        <f>SUM(E10:E23)</f>
        <v>81</v>
      </c>
      <c r="F24" s="227">
        <f>SUM(F10:F23)</f>
        <v>1360696880</v>
      </c>
    </row>
    <row r="25" spans="2:15" ht="21.95" customHeight="1" thickTop="1"/>
    <row r="28" spans="2:15" ht="21.95" customHeight="1" thickBot="1">
      <c r="O28" s="301"/>
    </row>
    <row r="29" spans="2:15" ht="21.95" customHeight="1" thickTop="1"/>
  </sheetData>
  <mergeCells count="5">
    <mergeCell ref="B6:F6"/>
    <mergeCell ref="B7:C7"/>
    <mergeCell ref="C8:D8"/>
    <mergeCell ref="E8:F8"/>
    <mergeCell ref="B8:B9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3:H18"/>
  <sheetViews>
    <sheetView rightToLeft="1" view="pageBreakPreview" zoomScale="87" zoomScaleSheetLayoutView="87" workbookViewId="0">
      <selection activeCell="E17" sqref="E17"/>
    </sheetView>
  </sheetViews>
  <sheetFormatPr defaultRowHeight="21.95" customHeight="1"/>
  <cols>
    <col min="1" max="1" width="3.5703125" style="46" customWidth="1"/>
    <col min="2" max="2" width="27.7109375" style="119" customWidth="1"/>
    <col min="3" max="3" width="8.140625" style="46" customWidth="1"/>
    <col min="4" max="4" width="17.5703125" style="46" customWidth="1"/>
    <col min="5" max="5" width="9" style="46" customWidth="1"/>
    <col min="6" max="6" width="22.140625" style="46" customWidth="1"/>
    <col min="7" max="7" width="9.140625" style="46" customWidth="1"/>
    <col min="8" max="16384" width="9.140625" style="46"/>
  </cols>
  <sheetData>
    <row r="3" spans="1:7" ht="21.75" hidden="1" customHeight="1"/>
    <row r="4" spans="1:7" ht="45.75" hidden="1" customHeight="1"/>
    <row r="5" spans="1:7" ht="21.95" customHeight="1">
      <c r="B5" s="433" t="s">
        <v>132</v>
      </c>
      <c r="C5" s="433"/>
      <c r="D5" s="433"/>
      <c r="E5" s="433"/>
      <c r="F5" s="433"/>
    </row>
    <row r="6" spans="1:7" ht="21.95" customHeight="1" thickBot="1">
      <c r="B6" s="434" t="s">
        <v>110</v>
      </c>
      <c r="C6" s="434"/>
      <c r="D6" s="75"/>
      <c r="E6" s="76"/>
      <c r="F6" s="37" t="s">
        <v>52</v>
      </c>
      <c r="G6" s="72"/>
    </row>
    <row r="7" spans="1:7" ht="21.95" customHeight="1" thickTop="1">
      <c r="B7" s="436" t="s">
        <v>14</v>
      </c>
      <c r="C7" s="443" t="s">
        <v>172</v>
      </c>
      <c r="D7" s="443"/>
      <c r="E7" s="443" t="s">
        <v>161</v>
      </c>
      <c r="F7" s="443"/>
    </row>
    <row r="8" spans="1:7" ht="21.95" customHeight="1" thickBot="1">
      <c r="B8" s="437"/>
      <c r="C8" s="109" t="s">
        <v>9</v>
      </c>
      <c r="D8" s="262" t="s">
        <v>171</v>
      </c>
      <c r="E8" s="109" t="s">
        <v>9</v>
      </c>
      <c r="F8" s="109" t="s">
        <v>150</v>
      </c>
    </row>
    <row r="9" spans="1:7" ht="16.5" customHeight="1">
      <c r="B9" s="299" t="s">
        <v>18</v>
      </c>
      <c r="C9" s="54">
        <v>4</v>
      </c>
      <c r="D9" s="54">
        <v>22583530</v>
      </c>
      <c r="E9" s="54">
        <v>4</v>
      </c>
      <c r="F9" s="54">
        <v>22583530</v>
      </c>
    </row>
    <row r="10" spans="1:7" s="56" customFormat="1" ht="21.95" customHeight="1">
      <c r="A10" s="49"/>
      <c r="B10" s="205" t="s">
        <v>31</v>
      </c>
      <c r="C10" s="77">
        <v>11</v>
      </c>
      <c r="D10" s="77">
        <v>31129511</v>
      </c>
      <c r="E10" s="77">
        <v>11</v>
      </c>
      <c r="F10" s="77">
        <v>31129511</v>
      </c>
    </row>
    <row r="11" spans="1:7" ht="21.95" customHeight="1">
      <c r="B11" s="170" t="s">
        <v>37</v>
      </c>
      <c r="C11" s="169">
        <v>1</v>
      </c>
      <c r="D11" s="169">
        <v>1928917</v>
      </c>
      <c r="E11" s="169">
        <v>1</v>
      </c>
      <c r="F11" s="169">
        <v>1928917</v>
      </c>
    </row>
    <row r="12" spans="1:7" ht="21.95" customHeight="1">
      <c r="B12" s="205" t="s">
        <v>63</v>
      </c>
      <c r="C12" s="77">
        <v>9</v>
      </c>
      <c r="D12" s="77">
        <v>24767765</v>
      </c>
      <c r="E12" s="77">
        <v>9</v>
      </c>
      <c r="F12" s="77">
        <v>24767765</v>
      </c>
    </row>
    <row r="13" spans="1:7" ht="21.95" customHeight="1">
      <c r="B13" s="170" t="s">
        <v>24</v>
      </c>
      <c r="C13" s="169">
        <v>6</v>
      </c>
      <c r="D13" s="169">
        <v>2504492</v>
      </c>
      <c r="E13" s="169">
        <v>6</v>
      </c>
      <c r="F13" s="169">
        <v>2504492</v>
      </c>
    </row>
    <row r="14" spans="1:7" ht="21.95" customHeight="1">
      <c r="B14" s="205" t="s">
        <v>27</v>
      </c>
      <c r="C14" s="77">
        <v>15</v>
      </c>
      <c r="D14" s="77">
        <v>31478984</v>
      </c>
      <c r="E14" s="77">
        <v>15</v>
      </c>
      <c r="F14" s="77">
        <v>31478984</v>
      </c>
    </row>
    <row r="15" spans="1:7" ht="21.95" customHeight="1">
      <c r="B15" s="170" t="s">
        <v>94</v>
      </c>
      <c r="C15" s="169">
        <v>1</v>
      </c>
      <c r="D15" s="169">
        <v>1768116</v>
      </c>
      <c r="E15" s="169">
        <v>1</v>
      </c>
      <c r="F15" s="169">
        <v>1768116</v>
      </c>
    </row>
    <row r="16" spans="1:7" s="56" customFormat="1" ht="21.95" customHeight="1" thickBot="1">
      <c r="A16" s="49"/>
      <c r="B16" s="354" t="s">
        <v>30</v>
      </c>
      <c r="C16" s="315">
        <v>3</v>
      </c>
      <c r="D16" s="315">
        <v>76433394</v>
      </c>
      <c r="E16" s="315">
        <v>3</v>
      </c>
      <c r="F16" s="315">
        <v>76433394</v>
      </c>
    </row>
    <row r="17" spans="2:8" s="49" customFormat="1" ht="21.95" customHeight="1" thickBot="1">
      <c r="B17" s="276" t="s">
        <v>0</v>
      </c>
      <c r="C17" s="258">
        <f>SUM(C9:C16)</f>
        <v>50</v>
      </c>
      <c r="D17" s="258">
        <f>D9+D10+D11+D12+D13+D14+D15+D16</f>
        <v>192594709</v>
      </c>
      <c r="E17" s="258">
        <f>SUM(E9:E16)</f>
        <v>50</v>
      </c>
      <c r="F17" s="258">
        <f>SUM(F9:F16)</f>
        <v>192594709</v>
      </c>
      <c r="H17" s="325"/>
    </row>
    <row r="18" spans="2:8" ht="21.95" customHeight="1" thickTop="1"/>
  </sheetData>
  <mergeCells count="5">
    <mergeCell ref="B6:C6"/>
    <mergeCell ref="B7:B8"/>
    <mergeCell ref="C7:D7"/>
    <mergeCell ref="E7:F7"/>
    <mergeCell ref="B5:F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B3:H11"/>
  <sheetViews>
    <sheetView rightToLeft="1" view="pageBreakPreview" zoomScale="87" zoomScaleSheetLayoutView="87" workbookViewId="0">
      <selection activeCell="F10" sqref="F10"/>
    </sheetView>
  </sheetViews>
  <sheetFormatPr defaultRowHeight="21.95" customHeight="1"/>
  <cols>
    <col min="1" max="1" width="3.5703125" style="46" customWidth="1"/>
    <col min="2" max="2" width="27.7109375" style="119" customWidth="1"/>
    <col min="3" max="3" width="11.5703125" style="46" customWidth="1"/>
    <col min="4" max="4" width="17" style="46" customWidth="1"/>
    <col min="5" max="5" width="9.7109375" style="46" customWidth="1"/>
    <col min="6" max="6" width="23.42578125" style="46" customWidth="1"/>
    <col min="7" max="16384" width="9.140625" style="46"/>
  </cols>
  <sheetData>
    <row r="3" spans="2:8" ht="21.75" hidden="1" customHeight="1"/>
    <row r="4" spans="2:8" ht="45.75" hidden="1" customHeight="1"/>
    <row r="5" spans="2:8" ht="21.95" customHeight="1">
      <c r="B5" s="433" t="s">
        <v>135</v>
      </c>
      <c r="C5" s="433"/>
      <c r="D5" s="433"/>
      <c r="E5" s="433"/>
      <c r="F5" s="433"/>
    </row>
    <row r="6" spans="2:8" ht="21.95" customHeight="1" thickBot="1">
      <c r="B6" s="434" t="s">
        <v>110</v>
      </c>
      <c r="C6" s="434"/>
      <c r="D6" s="75"/>
      <c r="E6" s="76"/>
      <c r="F6" s="335" t="s">
        <v>52</v>
      </c>
      <c r="G6" s="72"/>
    </row>
    <row r="7" spans="2:8" ht="21.95" customHeight="1" thickTop="1">
      <c r="B7" s="436" t="s">
        <v>14</v>
      </c>
      <c r="C7" s="438" t="s">
        <v>98</v>
      </c>
      <c r="D7" s="438"/>
      <c r="E7" s="443" t="s">
        <v>167</v>
      </c>
      <c r="F7" s="443"/>
    </row>
    <row r="8" spans="2:8" ht="21.95" customHeight="1" thickBot="1">
      <c r="B8" s="437"/>
      <c r="C8" s="109" t="s">
        <v>9</v>
      </c>
      <c r="D8" s="109" t="s">
        <v>10</v>
      </c>
      <c r="E8" s="109" t="s">
        <v>9</v>
      </c>
      <c r="F8" s="262" t="s">
        <v>173</v>
      </c>
    </row>
    <row r="9" spans="2:8" ht="16.5" customHeight="1" thickBot="1">
      <c r="B9" s="299" t="s">
        <v>120</v>
      </c>
      <c r="C9" s="54">
        <v>1</v>
      </c>
      <c r="D9" s="54">
        <v>2644172</v>
      </c>
      <c r="E9" s="54">
        <v>1</v>
      </c>
      <c r="F9" s="300">
        <v>2644172</v>
      </c>
    </row>
    <row r="10" spans="2:8" ht="21.95" customHeight="1" thickBot="1">
      <c r="B10" s="73" t="s">
        <v>0</v>
      </c>
      <c r="C10" s="74">
        <f>SUM(C9)</f>
        <v>1</v>
      </c>
      <c r="D10" s="74">
        <f>SUM(D9)</f>
        <v>2644172</v>
      </c>
      <c r="E10" s="74">
        <v>1</v>
      </c>
      <c r="F10" s="74">
        <v>2644172</v>
      </c>
      <c r="H10" s="325"/>
    </row>
    <row r="11" spans="2:8" ht="21.95" customHeight="1" thickTop="1"/>
  </sheetData>
  <mergeCells count="5">
    <mergeCell ref="B5:F5"/>
    <mergeCell ref="B6:C6"/>
    <mergeCell ref="B7:B8"/>
    <mergeCell ref="C7:D7"/>
    <mergeCell ref="E7:F7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2:M26"/>
  <sheetViews>
    <sheetView rightToLeft="1" tabSelected="1" view="pageBreakPreview" zoomScaleSheetLayoutView="100" workbookViewId="0">
      <selection activeCell="E6" sqref="E6:F6"/>
    </sheetView>
  </sheetViews>
  <sheetFormatPr defaultRowHeight="21.95" customHeight="1"/>
  <cols>
    <col min="1" max="1" width="2.7109375" style="46" customWidth="1"/>
    <col min="2" max="2" width="31.28515625" style="119" bestFit="1" customWidth="1"/>
    <col min="3" max="3" width="11.140625" style="119" customWidth="1"/>
    <col min="4" max="4" width="20" style="119" customWidth="1"/>
    <col min="5" max="5" width="9.5703125" style="46" customWidth="1"/>
    <col min="6" max="6" width="14.28515625" style="46" customWidth="1"/>
    <col min="7" max="7" width="7.5703125" style="46" customWidth="1"/>
    <col min="8" max="8" width="20.140625" style="46" customWidth="1"/>
    <col min="9" max="16384" width="9.140625" style="46"/>
  </cols>
  <sheetData>
    <row r="2" spans="1:13" ht="12.75"/>
    <row r="3" spans="1:13" ht="12.75"/>
    <row r="4" spans="1:13" ht="18">
      <c r="B4" s="433" t="s">
        <v>146</v>
      </c>
      <c r="C4" s="433"/>
      <c r="D4" s="433"/>
      <c r="E4" s="433"/>
      <c r="F4" s="433"/>
      <c r="G4" s="433"/>
      <c r="H4" s="433"/>
    </row>
    <row r="5" spans="1:13" ht="21.95" customHeight="1" thickBot="1">
      <c r="B5" s="434" t="s">
        <v>111</v>
      </c>
      <c r="C5" s="434"/>
      <c r="D5" s="434"/>
      <c r="E5" s="434"/>
      <c r="F5" s="84"/>
      <c r="G5" s="435" t="s">
        <v>52</v>
      </c>
      <c r="H5" s="435"/>
      <c r="I5" s="76"/>
    </row>
    <row r="6" spans="1:13" ht="21.95" customHeight="1" thickTop="1">
      <c r="B6" s="436" t="s">
        <v>14</v>
      </c>
      <c r="C6" s="443" t="s">
        <v>104</v>
      </c>
      <c r="D6" s="443"/>
      <c r="E6" s="438" t="s">
        <v>194</v>
      </c>
      <c r="F6" s="438"/>
      <c r="G6" s="443" t="s">
        <v>167</v>
      </c>
      <c r="H6" s="443"/>
      <c r="I6" s="76"/>
    </row>
    <row r="7" spans="1:13" ht="21.95" customHeight="1" thickBot="1">
      <c r="B7" s="437"/>
      <c r="C7" s="213" t="s">
        <v>9</v>
      </c>
      <c r="D7" s="370" t="s">
        <v>169</v>
      </c>
      <c r="E7" s="370" t="s">
        <v>9</v>
      </c>
      <c r="F7" s="316" t="s">
        <v>10</v>
      </c>
      <c r="G7" s="316" t="s">
        <v>9</v>
      </c>
      <c r="H7" s="316" t="s">
        <v>10</v>
      </c>
      <c r="I7" s="76"/>
    </row>
    <row r="8" spans="1:13" ht="15">
      <c r="B8" s="263" t="s">
        <v>133</v>
      </c>
      <c r="C8" s="169">
        <v>1</v>
      </c>
      <c r="D8" s="169">
        <v>1284127</v>
      </c>
      <c r="E8" s="147">
        <v>0</v>
      </c>
      <c r="F8" s="147">
        <v>0</v>
      </c>
      <c r="G8" s="147">
        <v>1</v>
      </c>
      <c r="H8" s="147">
        <v>1284127</v>
      </c>
      <c r="I8" s="76"/>
    </row>
    <row r="9" spans="1:13" ht="16.5" customHeight="1">
      <c r="B9" s="264" t="s">
        <v>18</v>
      </c>
      <c r="C9" s="77">
        <v>1</v>
      </c>
      <c r="D9" s="77">
        <v>19845176</v>
      </c>
      <c r="E9" s="45">
        <v>0</v>
      </c>
      <c r="F9" s="45">
        <v>0</v>
      </c>
      <c r="G9" s="45">
        <v>1</v>
      </c>
      <c r="H9" s="45">
        <v>19845176</v>
      </c>
      <c r="I9" s="76"/>
    </row>
    <row r="10" spans="1:13" ht="16.5" customHeight="1">
      <c r="B10" s="263" t="s">
        <v>22</v>
      </c>
      <c r="C10" s="169">
        <v>0</v>
      </c>
      <c r="D10" s="169">
        <v>0</v>
      </c>
      <c r="E10" s="147">
        <v>2</v>
      </c>
      <c r="F10" s="147">
        <v>1440630</v>
      </c>
      <c r="G10" s="147">
        <v>2</v>
      </c>
      <c r="H10" s="147">
        <v>1440630</v>
      </c>
      <c r="I10" s="76"/>
    </row>
    <row r="11" spans="1:13" ht="16.5" customHeight="1">
      <c r="B11" s="264" t="s">
        <v>24</v>
      </c>
      <c r="C11" s="77">
        <v>0</v>
      </c>
      <c r="D11" s="77">
        <v>0</v>
      </c>
      <c r="E11" s="45">
        <v>1</v>
      </c>
      <c r="F11" s="45">
        <v>1068025</v>
      </c>
      <c r="G11" s="45">
        <v>1</v>
      </c>
      <c r="H11" s="45">
        <v>1068025</v>
      </c>
      <c r="I11" s="76"/>
    </row>
    <row r="12" spans="1:13" ht="16.5" customHeight="1" thickBot="1">
      <c r="B12" s="304" t="s">
        <v>30</v>
      </c>
      <c r="C12" s="297">
        <v>0</v>
      </c>
      <c r="D12" s="297">
        <v>0</v>
      </c>
      <c r="E12" s="305">
        <v>2</v>
      </c>
      <c r="F12" s="305">
        <v>3569205</v>
      </c>
      <c r="G12" s="305">
        <v>2</v>
      </c>
      <c r="H12" s="305">
        <v>3569205</v>
      </c>
      <c r="I12" s="76"/>
    </row>
    <row r="13" spans="1:13" ht="16.5" customHeight="1" thickBot="1">
      <c r="B13" s="306" t="s">
        <v>0</v>
      </c>
      <c r="C13" s="74">
        <f t="shared" ref="C13:H13" si="0">SUM(C8:C12)</f>
        <v>2</v>
      </c>
      <c r="D13" s="74">
        <f t="shared" si="0"/>
        <v>21129303</v>
      </c>
      <c r="E13" s="226">
        <f t="shared" si="0"/>
        <v>5</v>
      </c>
      <c r="F13" s="226">
        <f t="shared" si="0"/>
        <v>6077860</v>
      </c>
      <c r="G13" s="226">
        <f t="shared" si="0"/>
        <v>7</v>
      </c>
      <c r="H13" s="226">
        <f t="shared" si="0"/>
        <v>27207163</v>
      </c>
      <c r="I13" s="76"/>
    </row>
    <row r="14" spans="1:13" ht="16.5" customHeight="1" thickTop="1">
      <c r="A14" s="60"/>
      <c r="B14" s="317"/>
      <c r="C14" s="317"/>
      <c r="D14" s="317"/>
      <c r="E14" s="318"/>
      <c r="F14" s="319"/>
      <c r="G14" s="318"/>
      <c r="H14" s="320"/>
      <c r="I14" s="76"/>
    </row>
    <row r="15" spans="1:13" ht="21.95" customHeight="1">
      <c r="B15" s="203"/>
      <c r="C15" s="203"/>
      <c r="D15" s="203"/>
      <c r="E15" s="191"/>
      <c r="F15" s="191"/>
      <c r="G15" s="191"/>
      <c r="H15" s="321"/>
      <c r="I15" s="76"/>
      <c r="M15" s="60"/>
    </row>
    <row r="16" spans="1:13" ht="21.95" customHeight="1">
      <c r="B16" s="203"/>
      <c r="C16" s="203"/>
      <c r="D16" s="203"/>
      <c r="E16" s="191"/>
      <c r="F16" s="191"/>
      <c r="G16" s="191"/>
      <c r="H16" s="191"/>
      <c r="I16" s="76"/>
    </row>
    <row r="17" spans="2:10" ht="21.95" customHeight="1">
      <c r="B17" s="130"/>
      <c r="C17" s="130"/>
      <c r="D17" s="130"/>
      <c r="E17" s="76"/>
      <c r="F17" s="76"/>
      <c r="G17" s="76"/>
      <c r="H17" s="76"/>
      <c r="I17" s="76"/>
    </row>
    <row r="19" spans="2:10" ht="21.95" customHeight="1">
      <c r="I19" s="60"/>
      <c r="J19" s="60"/>
    </row>
    <row r="25" spans="2:10" ht="21.95" customHeight="1">
      <c r="H25" s="60"/>
    </row>
    <row r="26" spans="2:10" ht="21.95" customHeight="1">
      <c r="G26" s="60"/>
    </row>
  </sheetData>
  <mergeCells count="7">
    <mergeCell ref="B4:H4"/>
    <mergeCell ref="B5:E5"/>
    <mergeCell ref="G5:H5"/>
    <mergeCell ref="B6:B7"/>
    <mergeCell ref="E6:F6"/>
    <mergeCell ref="G6:H6"/>
    <mergeCell ref="C6:D6"/>
  </mergeCells>
  <printOptions horizontalCentered="1" verticalCentered="1"/>
  <pageMargins left="0.31496062992125984" right="0.15748031496062992" top="0.74803149606299213" bottom="1.1000000000000001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23"/>
  <sheetViews>
    <sheetView rightToLeft="1" view="pageBreakPreview" zoomScaleSheetLayoutView="100" workbookViewId="0">
      <selection activeCell="E10" sqref="E10"/>
    </sheetView>
  </sheetViews>
  <sheetFormatPr defaultRowHeight="21.95" customHeight="1"/>
  <cols>
    <col min="1" max="1" width="2.7109375" style="46" customWidth="1"/>
    <col min="2" max="2" width="31.28515625" style="119" bestFit="1" customWidth="1"/>
    <col min="3" max="3" width="7.42578125" style="119" customWidth="1"/>
    <col min="4" max="4" width="20.28515625" style="119" customWidth="1"/>
    <col min="5" max="5" width="8.85546875" style="46" customWidth="1"/>
    <col min="6" max="6" width="26.7109375" style="46" customWidth="1"/>
    <col min="7" max="7" width="1.5703125" style="46" customWidth="1"/>
    <col min="8" max="10" width="9.140625" style="46" hidden="1" customWidth="1"/>
    <col min="11" max="11" width="7.42578125" style="46" customWidth="1"/>
    <col min="12" max="16384" width="9.140625" style="46"/>
  </cols>
  <sheetData>
    <row r="1" spans="1:11" ht="21.95" customHeight="1">
      <c r="K1" s="288"/>
    </row>
    <row r="2" spans="1:11" ht="12.75"/>
    <row r="3" spans="1:11" ht="12.75"/>
    <row r="4" spans="1:11" ht="18">
      <c r="B4" s="433" t="s">
        <v>136</v>
      </c>
      <c r="C4" s="433"/>
      <c r="D4" s="433"/>
      <c r="E4" s="433"/>
      <c r="F4" s="433"/>
    </row>
    <row r="5" spans="1:11" ht="21.95" customHeight="1" thickBot="1">
      <c r="B5" s="434" t="s">
        <v>111</v>
      </c>
      <c r="C5" s="434"/>
      <c r="D5" s="434"/>
      <c r="E5" s="435" t="s">
        <v>52</v>
      </c>
      <c r="F5" s="435"/>
      <c r="G5" s="76"/>
    </row>
    <row r="6" spans="1:11" ht="21.95" customHeight="1" thickTop="1">
      <c r="B6" s="436" t="s">
        <v>14</v>
      </c>
      <c r="C6" s="443" t="s">
        <v>174</v>
      </c>
      <c r="D6" s="443"/>
      <c r="E6" s="443" t="s">
        <v>168</v>
      </c>
      <c r="F6" s="443"/>
      <c r="G6" s="76"/>
    </row>
    <row r="7" spans="1:11" ht="21.95" customHeight="1" thickBot="1">
      <c r="B7" s="437"/>
      <c r="C7" s="350" t="s">
        <v>9</v>
      </c>
      <c r="D7" s="345" t="s">
        <v>156</v>
      </c>
      <c r="E7" s="345" t="s">
        <v>9</v>
      </c>
      <c r="F7" s="345" t="s">
        <v>173</v>
      </c>
      <c r="G7" s="76"/>
    </row>
    <row r="8" spans="1:11" ht="15">
      <c r="B8" s="263" t="s">
        <v>137</v>
      </c>
      <c r="C8" s="169">
        <v>6</v>
      </c>
      <c r="D8" s="169">
        <v>19396238</v>
      </c>
      <c r="E8" s="147">
        <v>6</v>
      </c>
      <c r="F8" s="147">
        <v>19396238</v>
      </c>
      <c r="G8" s="76"/>
    </row>
    <row r="9" spans="1:11" ht="16.5" customHeight="1" thickBot="1">
      <c r="B9" s="264" t="s">
        <v>93</v>
      </c>
      <c r="C9" s="77">
        <v>1</v>
      </c>
      <c r="D9" s="77">
        <v>56900</v>
      </c>
      <c r="E9" s="45">
        <v>1</v>
      </c>
      <c r="F9" s="45">
        <v>56900</v>
      </c>
      <c r="G9" s="76"/>
    </row>
    <row r="10" spans="1:11" s="49" customFormat="1" ht="16.5" customHeight="1" thickBot="1">
      <c r="B10" s="308" t="s">
        <v>0</v>
      </c>
      <c r="C10" s="258">
        <f>SUM(C8:C9)</f>
        <v>7</v>
      </c>
      <c r="D10" s="258">
        <v>19453138</v>
      </c>
      <c r="E10" s="355">
        <f>SUM(E8:E9)</f>
        <v>7</v>
      </c>
      <c r="F10" s="355">
        <f>SUM(F8:F9)</f>
        <v>19453138</v>
      </c>
      <c r="G10" s="356"/>
    </row>
    <row r="11" spans="1:11" ht="16.5" customHeight="1" thickTop="1">
      <c r="A11" s="60"/>
      <c r="B11" s="317"/>
      <c r="C11" s="317"/>
      <c r="D11" s="317"/>
      <c r="E11" s="318"/>
      <c r="F11" s="320"/>
      <c r="G11" s="76"/>
    </row>
    <row r="12" spans="1:11" ht="21.95" customHeight="1">
      <c r="B12" s="203"/>
      <c r="C12" s="203"/>
      <c r="D12" s="203"/>
      <c r="E12" s="191"/>
      <c r="F12" s="321"/>
      <c r="G12" s="76"/>
      <c r="K12" s="60"/>
    </row>
    <row r="13" spans="1:11" ht="21.95" customHeight="1">
      <c r="B13" s="203"/>
      <c r="C13" s="203"/>
      <c r="D13" s="203"/>
      <c r="E13" s="191"/>
      <c r="F13" s="191"/>
      <c r="G13" s="76"/>
    </row>
    <row r="14" spans="1:11" ht="21.95" customHeight="1">
      <c r="B14" s="130"/>
      <c r="C14" s="130"/>
      <c r="D14" s="130"/>
      <c r="E14" s="76"/>
      <c r="F14" s="76"/>
      <c r="G14" s="76"/>
    </row>
    <row r="16" spans="1:11" ht="21.95" customHeight="1">
      <c r="G16" s="60"/>
      <c r="H16" s="60"/>
    </row>
    <row r="22" spans="5:6" ht="21.95" customHeight="1">
      <c r="F22" s="60"/>
    </row>
    <row r="23" spans="5:6" ht="21.95" customHeight="1">
      <c r="E23" s="60"/>
    </row>
  </sheetData>
  <mergeCells count="6">
    <mergeCell ref="B4:F4"/>
    <mergeCell ref="B5:D5"/>
    <mergeCell ref="E5:F5"/>
    <mergeCell ref="B6:B7"/>
    <mergeCell ref="C6:D6"/>
    <mergeCell ref="E6:F6"/>
  </mergeCells>
  <printOptions horizontalCentered="1" verticalCentered="1"/>
  <pageMargins left="0.31496062992125984" right="0.15748031496062992" top="0.74803149606299213" bottom="1.54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3:G13"/>
  <sheetViews>
    <sheetView rightToLeft="1" view="pageBreakPreview" zoomScale="89" zoomScaleSheetLayoutView="89" workbookViewId="0">
      <selection activeCell="D12" sqref="D12"/>
    </sheetView>
  </sheetViews>
  <sheetFormatPr defaultRowHeight="21.95" customHeight="1"/>
  <cols>
    <col min="1" max="1" width="2" style="46" customWidth="1"/>
    <col min="2" max="2" width="24.28515625" style="119" customWidth="1"/>
    <col min="3" max="3" width="9.140625" style="46" customWidth="1"/>
    <col min="4" max="4" width="18" style="46" customWidth="1"/>
    <col min="5" max="5" width="10.140625" style="46" customWidth="1"/>
    <col min="6" max="6" width="32.28515625" style="46" customWidth="1"/>
    <col min="7" max="16384" width="9.140625" style="46"/>
  </cols>
  <sheetData>
    <row r="3" spans="1:7" ht="48.75" customHeight="1"/>
    <row r="4" spans="1:7" ht="33.75" customHeight="1">
      <c r="B4" s="433" t="s">
        <v>138</v>
      </c>
      <c r="C4" s="433"/>
      <c r="D4" s="433"/>
      <c r="E4" s="433"/>
      <c r="F4" s="433"/>
    </row>
    <row r="5" spans="1:7" ht="21.95" customHeight="1" thickBot="1">
      <c r="B5" s="434" t="s">
        <v>109</v>
      </c>
      <c r="C5" s="434"/>
      <c r="D5" s="75"/>
      <c r="E5" s="477" t="s">
        <v>112</v>
      </c>
      <c r="F5" s="477" t="s">
        <v>52</v>
      </c>
    </row>
    <row r="6" spans="1:7" ht="21.95" customHeight="1" thickTop="1">
      <c r="B6" s="436" t="s">
        <v>14</v>
      </c>
      <c r="C6" s="443" t="s">
        <v>175</v>
      </c>
      <c r="D6" s="443"/>
      <c r="E6" s="443" t="s">
        <v>176</v>
      </c>
      <c r="F6" s="443"/>
    </row>
    <row r="7" spans="1:7" ht="21.95" customHeight="1" thickBot="1">
      <c r="B7" s="437"/>
      <c r="C7" s="275" t="s">
        <v>9</v>
      </c>
      <c r="D7" s="316" t="s">
        <v>10</v>
      </c>
      <c r="E7" s="316" t="s">
        <v>9</v>
      </c>
      <c r="F7" s="316" t="s">
        <v>10</v>
      </c>
    </row>
    <row r="8" spans="1:7" ht="24.75" customHeight="1">
      <c r="B8" s="193" t="s">
        <v>18</v>
      </c>
      <c r="C8" s="187">
        <v>1</v>
      </c>
      <c r="D8" s="187">
        <v>1099960</v>
      </c>
      <c r="E8" s="77">
        <v>1</v>
      </c>
      <c r="F8" s="187">
        <v>1099960</v>
      </c>
    </row>
    <row r="9" spans="1:7" ht="23.25" customHeight="1">
      <c r="B9" s="194" t="s">
        <v>31</v>
      </c>
      <c r="C9" s="188">
        <v>3</v>
      </c>
      <c r="D9" s="188">
        <v>932303</v>
      </c>
      <c r="E9" s="195">
        <v>3</v>
      </c>
      <c r="F9" s="188">
        <v>932303</v>
      </c>
    </row>
    <row r="10" spans="1:7" s="56" customFormat="1" ht="30" customHeight="1">
      <c r="A10" s="49"/>
      <c r="B10" s="193" t="s">
        <v>22</v>
      </c>
      <c r="C10" s="187">
        <v>2</v>
      </c>
      <c r="D10" s="187">
        <v>2610669</v>
      </c>
      <c r="E10" s="77">
        <v>2</v>
      </c>
      <c r="F10" s="187">
        <v>2610669</v>
      </c>
      <c r="G10" s="46"/>
    </row>
    <row r="11" spans="1:7" s="49" customFormat="1" ht="21.95" customHeight="1" thickBot="1">
      <c r="B11" s="192" t="s">
        <v>94</v>
      </c>
      <c r="C11" s="200">
        <v>1</v>
      </c>
      <c r="D11" s="200">
        <v>1260000</v>
      </c>
      <c r="E11" s="169">
        <v>1</v>
      </c>
      <c r="F11" s="200">
        <v>1260000</v>
      </c>
    </row>
    <row r="12" spans="1:7" ht="22.5" customHeight="1" thickBot="1">
      <c r="B12" s="298" t="s">
        <v>0</v>
      </c>
      <c r="C12" s="227">
        <f>SUM(C8:C11)</f>
        <v>7</v>
      </c>
      <c r="D12" s="227">
        <f>SUM(D8:D11)</f>
        <v>5902932</v>
      </c>
      <c r="E12" s="74">
        <f>SUM(E8:E11)</f>
        <v>7</v>
      </c>
      <c r="F12" s="227">
        <f>SUM(F8:F11)</f>
        <v>5902932</v>
      </c>
    </row>
    <row r="13" spans="1:7" ht="21.95" customHeight="1" thickTop="1"/>
  </sheetData>
  <mergeCells count="6">
    <mergeCell ref="B4:F4"/>
    <mergeCell ref="B5:C5"/>
    <mergeCell ref="E5:F5"/>
    <mergeCell ref="B6:B7"/>
    <mergeCell ref="C6:D6"/>
    <mergeCell ref="E6:F6"/>
  </mergeCells>
  <printOptions horizontalCentered="1" verticalCentered="1"/>
  <pageMargins left="0.31496062992125984" right="0.15748031496062992" top="0.74803149606299213" bottom="1.37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12"/>
  <sheetViews>
    <sheetView rightToLeft="1" view="pageBreakPreview" zoomScaleSheetLayoutView="100" workbookViewId="0">
      <selection activeCell="F10" sqref="F10"/>
    </sheetView>
  </sheetViews>
  <sheetFormatPr defaultRowHeight="21.95" customHeight="1"/>
  <cols>
    <col min="1" max="1" width="4.28515625" style="46" customWidth="1"/>
    <col min="2" max="2" width="27.85546875" style="119" customWidth="1"/>
    <col min="3" max="3" width="8.85546875" style="46" customWidth="1"/>
    <col min="4" max="4" width="21.28515625" style="46" customWidth="1"/>
    <col min="5" max="5" width="7.7109375" style="46" customWidth="1"/>
    <col min="6" max="6" width="19.5703125" style="46" customWidth="1"/>
    <col min="7" max="16384" width="9.140625" style="46"/>
  </cols>
  <sheetData>
    <row r="1" spans="1:6" ht="57.75" customHeight="1"/>
    <row r="2" spans="1:6" ht="18">
      <c r="B2" s="433" t="s">
        <v>139</v>
      </c>
      <c r="C2" s="433"/>
      <c r="D2" s="433"/>
      <c r="E2" s="433"/>
      <c r="F2" s="433"/>
    </row>
    <row r="3" spans="1:6" ht="21.95" customHeight="1">
      <c r="B3" s="125"/>
      <c r="C3" s="85"/>
      <c r="D3" s="85"/>
      <c r="E3" s="85"/>
      <c r="F3" s="85"/>
    </row>
    <row r="4" spans="1:6" ht="21.95" customHeight="1" thickBot="1">
      <c r="B4" s="434" t="s">
        <v>113</v>
      </c>
      <c r="C4" s="434"/>
      <c r="D4" s="75"/>
      <c r="E4" s="435" t="s">
        <v>52</v>
      </c>
      <c r="F4" s="435" t="s">
        <v>52</v>
      </c>
    </row>
    <row r="5" spans="1:6" ht="21.95" customHeight="1" thickTop="1">
      <c r="B5" s="132" t="s">
        <v>14</v>
      </c>
      <c r="C5" s="443" t="s">
        <v>177</v>
      </c>
      <c r="D5" s="443"/>
      <c r="E5" s="443" t="s">
        <v>178</v>
      </c>
      <c r="F5" s="443"/>
    </row>
    <row r="6" spans="1:6" ht="21.95" customHeight="1" thickBot="1">
      <c r="B6" s="262"/>
      <c r="C6" s="262" t="s">
        <v>9</v>
      </c>
      <c r="D6" s="262" t="s">
        <v>179</v>
      </c>
      <c r="E6" s="262" t="s">
        <v>9</v>
      </c>
      <c r="F6" s="262" t="s">
        <v>169</v>
      </c>
    </row>
    <row r="7" spans="1:6" s="56" customFormat="1" ht="16.5" customHeight="1">
      <c r="A7" s="49"/>
      <c r="B7" s="264" t="s">
        <v>18</v>
      </c>
      <c r="C7" s="45">
        <v>5</v>
      </c>
      <c r="D7" s="45">
        <v>295964</v>
      </c>
      <c r="E7" s="45">
        <v>5</v>
      </c>
      <c r="F7" s="45">
        <v>295964</v>
      </c>
    </row>
    <row r="8" spans="1:6" ht="16.5" customHeight="1">
      <c r="B8" s="263" t="s">
        <v>31</v>
      </c>
      <c r="C8" s="147">
        <v>38</v>
      </c>
      <c r="D8" s="147">
        <v>4025835</v>
      </c>
      <c r="E8" s="147">
        <v>38</v>
      </c>
      <c r="F8" s="147">
        <v>4025835</v>
      </c>
    </row>
    <row r="9" spans="1:6" ht="16.5" customHeight="1" thickBot="1">
      <c r="B9" s="307" t="s">
        <v>30</v>
      </c>
      <c r="C9" s="310">
        <v>1</v>
      </c>
      <c r="D9" s="310">
        <v>2488</v>
      </c>
      <c r="E9" s="310">
        <v>1</v>
      </c>
      <c r="F9" s="310">
        <v>2488</v>
      </c>
    </row>
    <row r="10" spans="1:6" ht="21.95" customHeight="1" thickBot="1">
      <c r="B10" s="308" t="s">
        <v>0</v>
      </c>
      <c r="C10" s="258">
        <f>SUM(C7:C9)</f>
        <v>44</v>
      </c>
      <c r="D10" s="258">
        <f>SUM(D7:D9)</f>
        <v>4324287</v>
      </c>
      <c r="E10" s="258">
        <f>SUM(E7:E9)</f>
        <v>44</v>
      </c>
      <c r="F10" s="258">
        <f>SUM(F7:F9)</f>
        <v>4324287</v>
      </c>
    </row>
    <row r="11" spans="1:6" ht="81" customHeight="1" thickTop="1">
      <c r="B11" s="130"/>
      <c r="C11" s="76"/>
      <c r="D11" s="76"/>
      <c r="E11" s="76"/>
      <c r="F11" s="309"/>
    </row>
    <row r="12" spans="1:6" ht="21.95" customHeight="1">
      <c r="B12" s="130"/>
      <c r="C12" s="76"/>
      <c r="D12" s="76"/>
      <c r="E12" s="76"/>
      <c r="F12" s="76"/>
    </row>
  </sheetData>
  <mergeCells count="5">
    <mergeCell ref="B2:F2"/>
    <mergeCell ref="B4:C4"/>
    <mergeCell ref="E4:F4"/>
    <mergeCell ref="C5:D5"/>
    <mergeCell ref="E5:F5"/>
  </mergeCells>
  <printOptions horizontalCentered="1" verticalCentered="1"/>
  <pageMargins left="0.31496062992125984" right="0.15748031496062992" top="0.74803149606299213" bottom="1.39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B1:H11"/>
  <sheetViews>
    <sheetView rightToLeft="1" view="pageBreakPreview" zoomScale="80" zoomScaleSheetLayoutView="80" workbookViewId="0">
      <selection activeCell="I8" sqref="I8"/>
    </sheetView>
  </sheetViews>
  <sheetFormatPr defaultRowHeight="21.95" customHeight="1"/>
  <cols>
    <col min="1" max="1" width="2.28515625" style="46" customWidth="1"/>
    <col min="2" max="2" width="30.140625" style="119" bestFit="1" customWidth="1"/>
    <col min="3" max="3" width="7.85546875" style="46" bestFit="1" customWidth="1"/>
    <col min="4" max="4" width="17.85546875" style="46" bestFit="1" customWidth="1"/>
    <col min="5" max="5" width="7.85546875" style="46" bestFit="1" customWidth="1"/>
    <col min="6" max="6" width="14.7109375" style="46" bestFit="1" customWidth="1"/>
    <col min="7" max="7" width="7.85546875" style="46" bestFit="1" customWidth="1"/>
    <col min="8" max="8" width="17.85546875" style="46" bestFit="1" customWidth="1"/>
    <col min="9" max="10" width="12" style="46" customWidth="1"/>
    <col min="11" max="12" width="31.85546875" style="46" customWidth="1"/>
    <col min="13" max="16384" width="9.140625" style="46"/>
  </cols>
  <sheetData>
    <row r="1" spans="2:8" ht="57.75" customHeight="1"/>
    <row r="2" spans="2:8" ht="21.95" customHeight="1">
      <c r="B2" s="442" t="s">
        <v>140</v>
      </c>
      <c r="C2" s="442"/>
      <c r="D2" s="442"/>
      <c r="E2" s="442"/>
      <c r="F2" s="442"/>
      <c r="G2" s="442"/>
      <c r="H2" s="442"/>
    </row>
    <row r="3" spans="2:8" ht="21.95" customHeight="1" thickBot="1">
      <c r="B3" s="434" t="s">
        <v>113</v>
      </c>
      <c r="C3" s="434"/>
      <c r="D3" s="84"/>
      <c r="E3" s="75"/>
      <c r="F3" s="75"/>
      <c r="G3" s="435" t="s">
        <v>52</v>
      </c>
      <c r="H3" s="435" t="s">
        <v>52</v>
      </c>
    </row>
    <row r="4" spans="2:8" ht="21.95" customHeight="1" thickTop="1">
      <c r="B4" s="436" t="s">
        <v>14</v>
      </c>
      <c r="C4" s="443" t="s">
        <v>105</v>
      </c>
      <c r="D4" s="443"/>
      <c r="E4" s="443" t="s">
        <v>102</v>
      </c>
      <c r="F4" s="443"/>
      <c r="G4" s="438" t="s">
        <v>0</v>
      </c>
      <c r="H4" s="438"/>
    </row>
    <row r="5" spans="2:8" ht="21.95" customHeight="1" thickBot="1">
      <c r="B5" s="437"/>
      <c r="C5" s="289" t="s">
        <v>9</v>
      </c>
      <c r="D5" s="289" t="s">
        <v>10</v>
      </c>
      <c r="E5" s="289" t="s">
        <v>9</v>
      </c>
      <c r="F5" s="289" t="s">
        <v>10</v>
      </c>
      <c r="G5" s="289" t="s">
        <v>9</v>
      </c>
      <c r="H5" s="289" t="s">
        <v>10</v>
      </c>
    </row>
    <row r="6" spans="2:8" ht="16.5" customHeight="1">
      <c r="B6" s="133" t="s">
        <v>20</v>
      </c>
      <c r="C6" s="204">
        <v>0</v>
      </c>
      <c r="D6" s="204">
        <v>0</v>
      </c>
      <c r="E6" s="204">
        <v>0</v>
      </c>
      <c r="F6" s="204">
        <v>0</v>
      </c>
      <c r="G6" s="54">
        <v>0</v>
      </c>
      <c r="H6" s="204">
        <v>0</v>
      </c>
    </row>
    <row r="7" spans="2:8" ht="16.5" customHeight="1">
      <c r="B7" s="154" t="s">
        <v>21</v>
      </c>
      <c r="C7" s="204">
        <v>0</v>
      </c>
      <c r="D7" s="204">
        <v>0</v>
      </c>
      <c r="E7" s="204">
        <v>0</v>
      </c>
      <c r="F7" s="204">
        <v>0</v>
      </c>
      <c r="G7" s="54">
        <v>0</v>
      </c>
      <c r="H7" s="204">
        <v>0</v>
      </c>
    </row>
    <row r="8" spans="2:8" ht="16.5" customHeight="1">
      <c r="B8" s="133" t="s">
        <v>31</v>
      </c>
      <c r="C8" s="204">
        <v>0</v>
      </c>
      <c r="D8" s="204">
        <v>0</v>
      </c>
      <c r="E8" s="204">
        <v>0</v>
      </c>
      <c r="F8" s="204">
        <v>0</v>
      </c>
      <c r="G8" s="54">
        <v>0</v>
      </c>
      <c r="H8" s="204">
        <v>0</v>
      </c>
    </row>
    <row r="9" spans="2:8" ht="16.5" customHeight="1" thickBot="1">
      <c r="B9" s="261" t="s">
        <v>27</v>
      </c>
      <c r="C9" s="204">
        <v>0</v>
      </c>
      <c r="D9" s="204">
        <v>0</v>
      </c>
      <c r="E9" s="204">
        <v>0</v>
      </c>
      <c r="F9" s="204">
        <v>0</v>
      </c>
      <c r="G9" s="54">
        <v>0</v>
      </c>
      <c r="H9" s="204">
        <v>0</v>
      </c>
    </row>
    <row r="10" spans="2:8" ht="16.5" customHeight="1" thickBot="1">
      <c r="B10" s="238" t="s">
        <v>0</v>
      </c>
      <c r="C10" s="204">
        <v>0</v>
      </c>
      <c r="D10" s="204">
        <v>0</v>
      </c>
      <c r="E10" s="204">
        <v>0</v>
      </c>
      <c r="F10" s="204">
        <v>0</v>
      </c>
      <c r="G10" s="54">
        <v>0</v>
      </c>
      <c r="H10" s="204">
        <v>0</v>
      </c>
    </row>
    <row r="11" spans="2:8" ht="21.95" customHeight="1" thickTop="1">
      <c r="B11" s="130"/>
      <c r="C11" s="76"/>
      <c r="D11" s="76"/>
      <c r="E11" s="76"/>
      <c r="F11" s="76"/>
      <c r="G11" s="76"/>
      <c r="H11" s="76"/>
    </row>
  </sheetData>
  <mergeCells count="7">
    <mergeCell ref="B2:H2"/>
    <mergeCell ref="B3:C3"/>
    <mergeCell ref="G3:H3"/>
    <mergeCell ref="B4:B5"/>
    <mergeCell ref="C4:D4"/>
    <mergeCell ref="E4:F4"/>
    <mergeCell ref="G4:H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B1:M12"/>
  <sheetViews>
    <sheetView rightToLeft="1" view="pageBreakPreview" zoomScaleSheetLayoutView="100" workbookViewId="0">
      <selection activeCell="F7" sqref="F7"/>
    </sheetView>
  </sheetViews>
  <sheetFormatPr defaultRowHeight="21.95" customHeight="1"/>
  <cols>
    <col min="1" max="1" width="2.28515625" style="46" customWidth="1"/>
    <col min="2" max="2" width="24.28515625" style="119" customWidth="1"/>
    <col min="3" max="3" width="8.85546875" style="46" customWidth="1"/>
    <col min="4" max="4" width="20" style="46" customWidth="1"/>
    <col min="5" max="5" width="9" style="46" customWidth="1"/>
    <col min="6" max="6" width="23.5703125" style="46" customWidth="1"/>
    <col min="7" max="7" width="0.42578125" style="46" customWidth="1"/>
    <col min="8" max="16384" width="9.140625" style="46"/>
  </cols>
  <sheetData>
    <row r="1" spans="2:13" ht="41.25" customHeight="1"/>
    <row r="2" spans="2:13" ht="18">
      <c r="B2" s="442" t="s">
        <v>141</v>
      </c>
      <c r="C2" s="442"/>
      <c r="D2" s="442"/>
      <c r="E2" s="442"/>
      <c r="F2" s="442"/>
    </row>
    <row r="3" spans="2:13" ht="21.95" customHeight="1" thickBot="1">
      <c r="B3" s="434" t="s">
        <v>113</v>
      </c>
      <c r="C3" s="434"/>
      <c r="D3" s="71"/>
      <c r="E3" s="435" t="s">
        <v>52</v>
      </c>
      <c r="F3" s="435" t="s">
        <v>52</v>
      </c>
    </row>
    <row r="4" spans="2:13" ht="21.95" customHeight="1" thickTop="1">
      <c r="B4" s="450" t="s">
        <v>14</v>
      </c>
      <c r="C4" s="443" t="s">
        <v>180</v>
      </c>
      <c r="D4" s="443"/>
      <c r="E4" s="443" t="s">
        <v>181</v>
      </c>
      <c r="F4" s="443"/>
      <c r="J4" s="65"/>
    </row>
    <row r="5" spans="2:13" ht="21.95" customHeight="1" thickBot="1">
      <c r="B5" s="451"/>
      <c r="C5" s="289" t="s">
        <v>9</v>
      </c>
      <c r="D5" s="344" t="s">
        <v>10</v>
      </c>
      <c r="E5" s="345" t="s">
        <v>9</v>
      </c>
      <c r="F5" s="344" t="s">
        <v>10</v>
      </c>
      <c r="M5" s="288"/>
    </row>
    <row r="6" spans="2:13" ht="16.5" customHeight="1" thickBot="1">
      <c r="B6" s="133" t="s">
        <v>43</v>
      </c>
      <c r="C6" s="111">
        <v>5</v>
      </c>
      <c r="D6" s="111">
        <v>4536700</v>
      </c>
      <c r="E6" s="111">
        <v>5</v>
      </c>
      <c r="F6" s="111">
        <v>4536700</v>
      </c>
      <c r="I6" s="78"/>
    </row>
    <row r="7" spans="2:13" s="56" customFormat="1" ht="16.5" customHeight="1" thickBot="1">
      <c r="B7" s="409" t="s">
        <v>0</v>
      </c>
      <c r="C7" s="227">
        <v>5</v>
      </c>
      <c r="D7" s="227">
        <v>4536700</v>
      </c>
      <c r="E7" s="227">
        <v>5</v>
      </c>
      <c r="F7" s="227">
        <v>4536700</v>
      </c>
      <c r="H7" s="49"/>
      <c r="I7" s="410"/>
      <c r="J7" s="49"/>
      <c r="K7" s="49"/>
      <c r="L7" s="49"/>
      <c r="M7" s="49"/>
    </row>
    <row r="8" spans="2:13" ht="21.95" customHeight="1" thickTop="1">
      <c r="I8" s="78"/>
    </row>
    <row r="9" spans="2:13" ht="21.95" customHeight="1">
      <c r="I9" s="78"/>
    </row>
    <row r="10" spans="2:13" ht="21.95" customHeight="1">
      <c r="I10" s="78"/>
    </row>
    <row r="11" spans="2:13" ht="21.95" customHeight="1">
      <c r="I11" s="78"/>
    </row>
    <row r="12" spans="2:13" ht="21.95" customHeight="1">
      <c r="I12" s="78"/>
    </row>
  </sheetData>
  <mergeCells count="6">
    <mergeCell ref="B2:F2"/>
    <mergeCell ref="B3:C3"/>
    <mergeCell ref="E3:F3"/>
    <mergeCell ref="B4:B5"/>
    <mergeCell ref="C4:D4"/>
    <mergeCell ref="E4:F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11"/>
  <sheetViews>
    <sheetView rightToLeft="1" view="pageBreakPreview" zoomScale="106" zoomScaleSheetLayoutView="106" workbookViewId="0">
      <selection activeCell="E9" sqref="E9"/>
    </sheetView>
  </sheetViews>
  <sheetFormatPr defaultRowHeight="21.95" customHeight="1"/>
  <cols>
    <col min="1" max="1" width="3.140625" style="46" customWidth="1"/>
    <col min="2" max="2" width="22.140625" style="119" customWidth="1"/>
    <col min="3" max="3" width="6.5703125" style="46" customWidth="1"/>
    <col min="4" max="4" width="23.85546875" style="46" customWidth="1"/>
    <col min="5" max="5" width="9.85546875" style="46" customWidth="1"/>
    <col min="6" max="6" width="29.7109375" style="46" customWidth="1"/>
    <col min="7" max="7" width="0.28515625" style="46" hidden="1" customWidth="1"/>
    <col min="8" max="8" width="9.140625" style="46" hidden="1" customWidth="1"/>
    <col min="9" max="16384" width="9.140625" style="46"/>
  </cols>
  <sheetData>
    <row r="1" spans="1:8" ht="21.75" customHeight="1"/>
    <row r="2" spans="1:8" ht="21.95" customHeight="1">
      <c r="B2" s="433" t="s">
        <v>142</v>
      </c>
      <c r="C2" s="433"/>
      <c r="D2" s="433"/>
      <c r="E2" s="433"/>
      <c r="F2" s="433"/>
    </row>
    <row r="3" spans="1:8" ht="21.95" customHeight="1" thickBot="1">
      <c r="B3" s="434" t="s">
        <v>109</v>
      </c>
      <c r="C3" s="434"/>
      <c r="D3" s="75"/>
      <c r="F3" s="322" t="s">
        <v>107</v>
      </c>
    </row>
    <row r="4" spans="1:8" ht="21.95" customHeight="1" thickTop="1">
      <c r="B4" s="436" t="s">
        <v>14</v>
      </c>
      <c r="C4" s="443" t="s">
        <v>182</v>
      </c>
      <c r="D4" s="443"/>
      <c r="E4" s="443" t="s">
        <v>183</v>
      </c>
      <c r="F4" s="443"/>
    </row>
    <row r="5" spans="1:8" ht="21.95" customHeight="1" thickBot="1">
      <c r="B5" s="437"/>
      <c r="C5" s="289" t="s">
        <v>9</v>
      </c>
      <c r="D5" s="289" t="s">
        <v>10</v>
      </c>
      <c r="E5" s="370" t="s">
        <v>184</v>
      </c>
      <c r="F5" s="370" t="s">
        <v>88</v>
      </c>
    </row>
    <row r="6" spans="1:8" s="56" customFormat="1" ht="16.5" customHeight="1">
      <c r="A6" s="49"/>
      <c r="B6" s="379" t="s">
        <v>133</v>
      </c>
      <c r="C6" s="380">
        <v>9</v>
      </c>
      <c r="D6" s="381">
        <v>14034407</v>
      </c>
      <c r="E6" s="381">
        <v>9</v>
      </c>
      <c r="F6" s="381">
        <v>14034407</v>
      </c>
      <c r="G6" s="49"/>
      <c r="H6" s="49"/>
    </row>
    <row r="7" spans="1:8" ht="16.5" customHeight="1">
      <c r="B7" s="336" t="s">
        <v>31</v>
      </c>
      <c r="C7" s="337">
        <v>2</v>
      </c>
      <c r="D7" s="338">
        <v>53089100</v>
      </c>
      <c r="E7" s="338">
        <v>2</v>
      </c>
      <c r="F7" s="338">
        <v>53089100</v>
      </c>
    </row>
    <row r="8" spans="1:8" ht="16.5" customHeight="1" thickBot="1">
      <c r="B8" s="314" t="s">
        <v>27</v>
      </c>
      <c r="C8" s="310">
        <v>8</v>
      </c>
      <c r="D8" s="310">
        <v>24897121</v>
      </c>
      <c r="E8" s="315">
        <v>8</v>
      </c>
      <c r="F8" s="315">
        <v>24897121</v>
      </c>
    </row>
    <row r="9" spans="1:8" ht="16.5" customHeight="1" thickBot="1">
      <c r="B9" s="311" t="s">
        <v>0</v>
      </c>
      <c r="C9" s="312">
        <f>SUM(C6:C8)</f>
        <v>19</v>
      </c>
      <c r="D9" s="313">
        <f>SUM(D6:D8)</f>
        <v>92020628</v>
      </c>
      <c r="E9" s="313">
        <f>SUM(E6:E8)</f>
        <v>19</v>
      </c>
      <c r="F9" s="313">
        <f>SUM(F6:F8)</f>
        <v>92020628</v>
      </c>
    </row>
    <row r="10" spans="1:8" ht="40.5" customHeight="1" thickTop="1">
      <c r="B10" s="130"/>
      <c r="C10" s="76"/>
      <c r="D10" s="76"/>
    </row>
    <row r="11" spans="1:8" ht="21.95" customHeight="1">
      <c r="B11" s="130"/>
      <c r="C11" s="76"/>
      <c r="D11" s="76"/>
    </row>
  </sheetData>
  <mergeCells count="5">
    <mergeCell ref="E4:F4"/>
    <mergeCell ref="B2:F2"/>
    <mergeCell ref="B3:C3"/>
    <mergeCell ref="B4:B5"/>
    <mergeCell ref="C4:D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5"/>
  <dimension ref="A1:M29"/>
  <sheetViews>
    <sheetView rightToLeft="1" view="pageLayout" topLeftCell="A4" zoomScale="115" zoomScaleNormal="100" zoomScaleSheetLayoutView="85" zoomScalePageLayoutView="115" workbookViewId="0">
      <selection activeCell="H19" sqref="H19"/>
    </sheetView>
  </sheetViews>
  <sheetFormatPr defaultRowHeight="12.75"/>
  <cols>
    <col min="1" max="1" width="1.42578125" style="1" customWidth="1"/>
    <col min="2" max="2" width="19.28515625" style="1" bestFit="1" customWidth="1"/>
    <col min="3" max="3" width="7.85546875" style="1" bestFit="1" customWidth="1"/>
    <col min="4" max="4" width="20.140625" style="1" bestFit="1" customWidth="1"/>
    <col min="5" max="5" width="7.85546875" style="1" bestFit="1" customWidth="1"/>
    <col min="6" max="6" width="20.140625" style="1" bestFit="1" customWidth="1"/>
    <col min="7" max="7" width="7.85546875" style="1" bestFit="1" customWidth="1"/>
    <col min="8" max="8" width="21.85546875" style="1" bestFit="1" customWidth="1"/>
    <col min="9" max="9" width="9.140625" style="1"/>
    <col min="10" max="10" width="6.7109375" style="1" customWidth="1"/>
    <col min="11" max="16384" width="9.140625" style="1"/>
  </cols>
  <sheetData>
    <row r="1" spans="1:13" s="2" customFormat="1" ht="41.25" customHeight="1">
      <c r="B1" s="441"/>
      <c r="C1" s="441"/>
      <c r="D1" s="441"/>
      <c r="E1" s="441"/>
      <c r="F1" s="441"/>
      <c r="G1" s="441"/>
      <c r="H1" s="441"/>
    </row>
    <row r="2" spans="1:13" s="2" customFormat="1" ht="21.95" customHeight="1">
      <c r="B2" s="442" t="s">
        <v>114</v>
      </c>
      <c r="C2" s="442"/>
      <c r="D2" s="442"/>
      <c r="E2" s="442"/>
      <c r="F2" s="442"/>
      <c r="G2" s="442"/>
      <c r="H2" s="442"/>
    </row>
    <row r="3" spans="1:13" s="3" customFormat="1" ht="21.95" customHeight="1" thickBot="1">
      <c r="B3" s="43" t="s">
        <v>70</v>
      </c>
      <c r="C3" s="44"/>
      <c r="D3" s="36"/>
      <c r="E3" s="36"/>
      <c r="F3" s="36"/>
      <c r="G3" s="36"/>
      <c r="H3" s="37" t="s">
        <v>52</v>
      </c>
    </row>
    <row r="4" spans="1:13" s="3" customFormat="1" ht="21.95" customHeight="1" thickTop="1">
      <c r="B4" s="438" t="s">
        <v>8</v>
      </c>
      <c r="C4" s="443" t="s">
        <v>11</v>
      </c>
      <c r="D4" s="443"/>
      <c r="E4" s="443" t="s">
        <v>12</v>
      </c>
      <c r="F4" s="443"/>
      <c r="G4" s="438" t="s">
        <v>96</v>
      </c>
      <c r="H4" s="438"/>
    </row>
    <row r="5" spans="1:13" s="3" customFormat="1" ht="21.95" customHeight="1" thickBot="1">
      <c r="B5" s="444"/>
      <c r="C5" s="138" t="s">
        <v>9</v>
      </c>
      <c r="D5" s="316" t="s">
        <v>10</v>
      </c>
      <c r="E5" s="138" t="s">
        <v>9</v>
      </c>
      <c r="F5" s="316" t="s">
        <v>10</v>
      </c>
      <c r="G5" s="138" t="s">
        <v>9</v>
      </c>
      <c r="H5" s="138" t="s">
        <v>10</v>
      </c>
    </row>
    <row r="6" spans="1:13" ht="16.5" customHeight="1">
      <c r="B6" s="140" t="s">
        <v>13</v>
      </c>
      <c r="C6" s="141">
        <v>0</v>
      </c>
      <c r="D6" s="142">
        <v>0</v>
      </c>
      <c r="E6" s="141">
        <v>1</v>
      </c>
      <c r="F6" s="142">
        <v>415000</v>
      </c>
      <c r="G6" s="142">
        <v>1</v>
      </c>
      <c r="H6" s="142">
        <f>D6+F6</f>
        <v>415000</v>
      </c>
    </row>
    <row r="7" spans="1:13" ht="16.5" customHeight="1">
      <c r="B7" s="143" t="s">
        <v>1</v>
      </c>
      <c r="C7" s="144">
        <v>18</v>
      </c>
      <c r="D7" s="145">
        <v>56307529</v>
      </c>
      <c r="E7" s="144">
        <v>21</v>
      </c>
      <c r="F7" s="145">
        <v>48962646</v>
      </c>
      <c r="G7" s="145">
        <v>39</v>
      </c>
      <c r="H7" s="145">
        <f>D7+F7</f>
        <v>105270175</v>
      </c>
    </row>
    <row r="8" spans="1:13" s="385" customFormat="1" ht="16.5" customHeight="1">
      <c r="B8" s="146" t="s">
        <v>115</v>
      </c>
      <c r="C8" s="384">
        <v>0</v>
      </c>
      <c r="D8" s="157">
        <v>0</v>
      </c>
      <c r="E8" s="384">
        <v>12</v>
      </c>
      <c r="F8" s="157">
        <v>20350199</v>
      </c>
      <c r="G8" s="157">
        <v>12</v>
      </c>
      <c r="H8" s="157">
        <f>D8+F8</f>
        <v>20350199</v>
      </c>
    </row>
    <row r="9" spans="1:13" s="386" customFormat="1" ht="16.5" customHeight="1">
      <c r="A9" s="385"/>
      <c r="B9" s="143" t="s">
        <v>2</v>
      </c>
      <c r="C9" s="144">
        <v>60</v>
      </c>
      <c r="D9" s="145">
        <v>379615864</v>
      </c>
      <c r="E9" s="144">
        <v>21</v>
      </c>
      <c r="F9" s="145">
        <v>981081016</v>
      </c>
      <c r="G9" s="145">
        <v>81</v>
      </c>
      <c r="H9" s="145">
        <f>D9+F9</f>
        <v>1360696880</v>
      </c>
      <c r="I9" s="385"/>
      <c r="J9" s="385"/>
      <c r="K9" s="385"/>
      <c r="L9" s="385"/>
      <c r="M9" s="385"/>
    </row>
    <row r="10" spans="1:13" s="385" customFormat="1" ht="16.5" customHeight="1">
      <c r="B10" s="146" t="s">
        <v>3</v>
      </c>
      <c r="C10" s="384">
        <v>23</v>
      </c>
      <c r="D10" s="157">
        <v>60322865</v>
      </c>
      <c r="E10" s="384">
        <v>27</v>
      </c>
      <c r="F10" s="157">
        <v>132271844</v>
      </c>
      <c r="G10" s="157">
        <v>50</v>
      </c>
      <c r="H10" s="157">
        <v>192594709</v>
      </c>
    </row>
    <row r="11" spans="1:13" ht="16.5" customHeight="1">
      <c r="B11" s="143" t="s">
        <v>116</v>
      </c>
      <c r="C11" s="144">
        <v>0</v>
      </c>
      <c r="D11" s="145">
        <v>0</v>
      </c>
      <c r="E11" s="144">
        <v>1</v>
      </c>
      <c r="F11" s="145">
        <v>2644172</v>
      </c>
      <c r="G11" s="145">
        <v>1</v>
      </c>
      <c r="H11" s="145">
        <f t="shared" ref="H11:H18" si="0">D11+F11</f>
        <v>2644172</v>
      </c>
      <c r="I11" s="385"/>
      <c r="J11" s="385"/>
      <c r="K11" s="385"/>
      <c r="L11" s="385"/>
      <c r="M11" s="385"/>
    </row>
    <row r="12" spans="1:13" s="385" customFormat="1" ht="16.5" customHeight="1">
      <c r="B12" s="146" t="s">
        <v>5</v>
      </c>
      <c r="C12" s="384">
        <v>3</v>
      </c>
      <c r="D12" s="157">
        <v>2508655</v>
      </c>
      <c r="E12" s="384">
        <v>4</v>
      </c>
      <c r="F12" s="157">
        <v>24698508</v>
      </c>
      <c r="G12" s="157">
        <v>7</v>
      </c>
      <c r="H12" s="157">
        <f t="shared" si="0"/>
        <v>27207163</v>
      </c>
    </row>
    <row r="13" spans="1:13" s="386" customFormat="1" ht="16.5" customHeight="1">
      <c r="A13" s="385"/>
      <c r="B13" s="143" t="s">
        <v>117</v>
      </c>
      <c r="C13" s="144">
        <v>1</v>
      </c>
      <c r="D13" s="145">
        <v>56900</v>
      </c>
      <c r="E13" s="144">
        <v>6</v>
      </c>
      <c r="F13" s="145">
        <v>19396238</v>
      </c>
      <c r="G13" s="145">
        <v>7</v>
      </c>
      <c r="H13" s="145">
        <f t="shared" si="0"/>
        <v>19453138</v>
      </c>
      <c r="I13" s="385"/>
      <c r="J13" s="385"/>
      <c r="K13" s="385"/>
      <c r="L13" s="385"/>
      <c r="M13" s="385"/>
    </row>
    <row r="14" spans="1:13" s="385" customFormat="1" ht="16.5" customHeight="1">
      <c r="B14" s="146" t="s">
        <v>89</v>
      </c>
      <c r="C14" s="384">
        <v>4</v>
      </c>
      <c r="D14" s="157">
        <v>4970629</v>
      </c>
      <c r="E14" s="384">
        <v>3</v>
      </c>
      <c r="F14" s="157">
        <v>932303</v>
      </c>
      <c r="G14" s="157">
        <v>7</v>
      </c>
      <c r="H14" s="157">
        <f t="shared" si="0"/>
        <v>5902932</v>
      </c>
    </row>
    <row r="15" spans="1:13" s="387" customFormat="1" ht="16.5" customHeight="1">
      <c r="A15" s="388"/>
      <c r="B15" s="143" t="s">
        <v>90</v>
      </c>
      <c r="C15" s="144">
        <v>0</v>
      </c>
      <c r="D15" s="145">
        <v>0</v>
      </c>
      <c r="E15" s="144">
        <v>44</v>
      </c>
      <c r="F15" s="145">
        <v>4324287</v>
      </c>
      <c r="G15" s="145">
        <v>44</v>
      </c>
      <c r="H15" s="145">
        <f t="shared" si="0"/>
        <v>4324287</v>
      </c>
      <c r="I15" s="388"/>
      <c r="J15" s="388"/>
      <c r="K15" s="388"/>
      <c r="L15" s="388"/>
      <c r="M15" s="388"/>
    </row>
    <row r="16" spans="1:13" ht="16.5" customHeight="1">
      <c r="B16" s="140" t="s">
        <v>4</v>
      </c>
      <c r="C16" s="141">
        <v>3</v>
      </c>
      <c r="D16" s="142">
        <v>4195380</v>
      </c>
      <c r="E16" s="141">
        <v>2</v>
      </c>
      <c r="F16" s="142">
        <v>341320</v>
      </c>
      <c r="G16" s="142">
        <v>5</v>
      </c>
      <c r="H16" s="142">
        <f t="shared" si="0"/>
        <v>4536700</v>
      </c>
    </row>
    <row r="17" spans="2:8" ht="16.5" customHeight="1">
      <c r="B17" s="216" t="s">
        <v>6</v>
      </c>
      <c r="C17" s="217">
        <v>4</v>
      </c>
      <c r="D17" s="218">
        <v>3103839</v>
      </c>
      <c r="E17" s="217">
        <v>15</v>
      </c>
      <c r="F17" s="218">
        <v>88916789</v>
      </c>
      <c r="G17" s="218">
        <v>19</v>
      </c>
      <c r="H17" s="145">
        <f t="shared" si="0"/>
        <v>92020628</v>
      </c>
    </row>
    <row r="18" spans="2:8" s="6" customFormat="1" ht="16.5" customHeight="1">
      <c r="B18" s="219" t="s">
        <v>7</v>
      </c>
      <c r="C18" s="220">
        <v>16</v>
      </c>
      <c r="D18" s="221">
        <v>32965871</v>
      </c>
      <c r="E18" s="220">
        <v>34</v>
      </c>
      <c r="F18" s="221">
        <v>84604898</v>
      </c>
      <c r="G18" s="221">
        <v>50</v>
      </c>
      <c r="H18" s="411">
        <f t="shared" si="0"/>
        <v>117570769</v>
      </c>
    </row>
    <row r="19" spans="2:8" s="6" customFormat="1" ht="16.5" customHeight="1" thickBot="1">
      <c r="B19" s="214" t="s">
        <v>0</v>
      </c>
      <c r="C19" s="215">
        <f>SUM(C6:C18)</f>
        <v>132</v>
      </c>
      <c r="D19" s="150">
        <f>D6+D7+D8+D9+D11+D12+D13+D14+D15+D16+D17+D18+D10</f>
        <v>544047532</v>
      </c>
      <c r="E19" s="215">
        <f>SUM(E6:E18)</f>
        <v>191</v>
      </c>
      <c r="F19" s="150">
        <f>SUM(F6:F18)</f>
        <v>1408939220</v>
      </c>
      <c r="G19" s="150">
        <f>SUM(G6:G18)</f>
        <v>323</v>
      </c>
      <c r="H19" s="412">
        <f>SUM(H6:H18)</f>
        <v>1952986752</v>
      </c>
    </row>
    <row r="20" spans="2:8" ht="15" thickTop="1">
      <c r="B20" s="39"/>
      <c r="C20" s="40"/>
      <c r="D20" s="40"/>
      <c r="E20" s="39"/>
      <c r="F20" s="39"/>
      <c r="G20" s="58"/>
      <c r="H20" s="42"/>
    </row>
    <row r="21" spans="2:8" ht="15">
      <c r="B21" s="4"/>
      <c r="C21" s="4"/>
      <c r="D21" s="4"/>
      <c r="E21" s="4"/>
      <c r="F21" s="4"/>
      <c r="G21" s="4"/>
      <c r="H21" s="5"/>
    </row>
    <row r="22" spans="2:8" ht="15">
      <c r="B22" s="4"/>
      <c r="C22" s="4"/>
      <c r="D22" s="4"/>
      <c r="E22" s="4"/>
      <c r="F22" s="4"/>
      <c r="G22" s="4"/>
      <c r="H22" s="4"/>
    </row>
    <row r="23" spans="2:8" ht="15">
      <c r="B23" s="4"/>
      <c r="C23" s="4"/>
      <c r="D23" s="4"/>
      <c r="E23" s="4"/>
      <c r="F23" s="4"/>
      <c r="G23" s="4"/>
      <c r="H23" s="4"/>
    </row>
    <row r="24" spans="2:8">
      <c r="H24" s="7"/>
    </row>
    <row r="27" spans="2:8" ht="8.25" customHeight="1"/>
    <row r="28" spans="2:8" ht="12" customHeight="1">
      <c r="F28" s="33"/>
    </row>
    <row r="29" spans="2:8" hidden="1"/>
  </sheetData>
  <mergeCells count="6">
    <mergeCell ref="B1:H1"/>
    <mergeCell ref="B2:H2"/>
    <mergeCell ref="E4:F4"/>
    <mergeCell ref="C4:D4"/>
    <mergeCell ref="B4:B5"/>
    <mergeCell ref="G4:H4"/>
  </mergeCells>
  <phoneticPr fontId="2" type="noConversion"/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>
  <dimension ref="A3:J18"/>
  <sheetViews>
    <sheetView rightToLeft="1" view="pageBreakPreview" zoomScale="89" zoomScaleSheetLayoutView="89" workbookViewId="0">
      <selection activeCell="J15" sqref="J15"/>
    </sheetView>
  </sheetViews>
  <sheetFormatPr defaultRowHeight="21.95" customHeight="1"/>
  <cols>
    <col min="1" max="1" width="2.28515625" style="46" customWidth="1"/>
    <col min="2" max="2" width="29.28515625" style="119" customWidth="1"/>
    <col min="3" max="3" width="6.42578125" style="46" customWidth="1"/>
    <col min="4" max="4" width="16.85546875" style="46" customWidth="1"/>
    <col min="5" max="5" width="7.85546875" style="46" bestFit="1" customWidth="1"/>
    <col min="6" max="6" width="14.140625" style="46" customWidth="1"/>
    <col min="7" max="7" width="7.85546875" style="46" bestFit="1" customWidth="1"/>
    <col min="8" max="8" width="14.7109375" style="46" customWidth="1"/>
    <col min="9" max="9" width="5.28515625" style="46" customWidth="1"/>
    <col min="10" max="10" width="16" style="46" customWidth="1"/>
    <col min="11" max="12" width="18.5703125" style="46" customWidth="1"/>
    <col min="13" max="16384" width="9.140625" style="46"/>
  </cols>
  <sheetData>
    <row r="3" spans="1:10" ht="2.25" customHeight="1"/>
    <row r="4" spans="1:10" ht="21.95" customHeight="1">
      <c r="B4" s="433" t="s">
        <v>143</v>
      </c>
      <c r="C4" s="433"/>
      <c r="D4" s="433"/>
      <c r="E4" s="433"/>
      <c r="F4" s="433"/>
      <c r="G4" s="433"/>
      <c r="H4" s="433"/>
      <c r="I4" s="433"/>
      <c r="J4" s="433"/>
    </row>
    <row r="5" spans="1:10" ht="21.95" customHeight="1" thickBot="1">
      <c r="B5" s="434" t="s">
        <v>113</v>
      </c>
      <c r="C5" s="434"/>
      <c r="D5" s="82"/>
      <c r="E5" s="75"/>
      <c r="F5" s="75"/>
      <c r="I5" s="435" t="s">
        <v>52</v>
      </c>
      <c r="J5" s="435" t="s">
        <v>52</v>
      </c>
    </row>
    <row r="6" spans="1:10" ht="21.95" customHeight="1" thickTop="1">
      <c r="B6" s="436" t="s">
        <v>14</v>
      </c>
      <c r="C6" s="443" t="s">
        <v>172</v>
      </c>
      <c r="D6" s="443"/>
      <c r="E6" s="443" t="s">
        <v>185</v>
      </c>
      <c r="F6" s="443"/>
      <c r="G6" s="443" t="s">
        <v>194</v>
      </c>
      <c r="H6" s="443"/>
      <c r="I6" s="443" t="s">
        <v>186</v>
      </c>
      <c r="J6" s="443"/>
    </row>
    <row r="7" spans="1:10" ht="21.95" customHeight="1" thickBot="1">
      <c r="B7" s="437"/>
      <c r="C7" s="316" t="s">
        <v>9</v>
      </c>
      <c r="D7" s="316" t="s">
        <v>10</v>
      </c>
      <c r="E7" s="316" t="s">
        <v>9</v>
      </c>
      <c r="F7" s="316" t="s">
        <v>10</v>
      </c>
      <c r="G7" s="316" t="s">
        <v>9</v>
      </c>
      <c r="H7" s="316" t="s">
        <v>10</v>
      </c>
      <c r="I7" s="316" t="s">
        <v>9</v>
      </c>
      <c r="J7" s="316" t="s">
        <v>10</v>
      </c>
    </row>
    <row r="8" spans="1:10" ht="16.5" customHeight="1">
      <c r="B8" s="133" t="s">
        <v>43</v>
      </c>
      <c r="C8" s="204">
        <v>0</v>
      </c>
      <c r="D8" s="204">
        <v>0</v>
      </c>
      <c r="E8" s="204">
        <v>11</v>
      </c>
      <c r="F8" s="204">
        <v>15483736</v>
      </c>
      <c r="G8" s="54">
        <v>0</v>
      </c>
      <c r="H8" s="204">
        <v>0</v>
      </c>
      <c r="I8" s="204">
        <v>11</v>
      </c>
      <c r="J8" s="204">
        <v>15483736</v>
      </c>
    </row>
    <row r="9" spans="1:10" ht="16.5" customHeight="1">
      <c r="B9" s="154" t="s">
        <v>144</v>
      </c>
      <c r="C9" s="187">
        <v>1</v>
      </c>
      <c r="D9" s="187">
        <v>1344404</v>
      </c>
      <c r="E9" s="187">
        <v>0</v>
      </c>
      <c r="F9" s="187">
        <v>0</v>
      </c>
      <c r="G9" s="77">
        <v>0</v>
      </c>
      <c r="H9" s="187">
        <v>0</v>
      </c>
      <c r="I9" s="187">
        <v>1</v>
      </c>
      <c r="J9" s="187">
        <v>1344404</v>
      </c>
    </row>
    <row r="10" spans="1:10" ht="16.5" customHeight="1">
      <c r="B10" s="153" t="s">
        <v>21</v>
      </c>
      <c r="C10" s="188">
        <v>0</v>
      </c>
      <c r="D10" s="188">
        <v>0</v>
      </c>
      <c r="E10" s="188">
        <v>1</v>
      </c>
      <c r="F10" s="188">
        <v>1180100</v>
      </c>
      <c r="G10" s="195">
        <v>0</v>
      </c>
      <c r="H10" s="188">
        <v>0</v>
      </c>
      <c r="I10" s="188">
        <v>1</v>
      </c>
      <c r="J10" s="188">
        <v>1180100</v>
      </c>
    </row>
    <row r="11" spans="1:10" ht="16.5" customHeight="1">
      <c r="B11" s="154" t="s">
        <v>31</v>
      </c>
      <c r="C11" s="187">
        <v>1</v>
      </c>
      <c r="D11" s="187">
        <v>246297</v>
      </c>
      <c r="E11" s="187">
        <v>0</v>
      </c>
      <c r="F11" s="187">
        <v>0</v>
      </c>
      <c r="G11" s="77">
        <v>0</v>
      </c>
      <c r="H11" s="187">
        <v>0</v>
      </c>
      <c r="I11" s="187">
        <v>1</v>
      </c>
      <c r="J11" s="187">
        <v>246297</v>
      </c>
    </row>
    <row r="12" spans="1:10" ht="22.5" customHeight="1">
      <c r="B12" s="156" t="s">
        <v>27</v>
      </c>
      <c r="C12" s="200">
        <v>4</v>
      </c>
      <c r="D12" s="200">
        <v>22235361</v>
      </c>
      <c r="E12" s="200">
        <v>1</v>
      </c>
      <c r="F12" s="200">
        <v>464895</v>
      </c>
      <c r="G12" s="169">
        <v>29</v>
      </c>
      <c r="H12" s="200">
        <v>75928276</v>
      </c>
      <c r="I12" s="200">
        <v>34</v>
      </c>
      <c r="J12" s="200">
        <v>98628532</v>
      </c>
    </row>
    <row r="13" spans="1:10" s="56" customFormat="1" ht="16.5" customHeight="1">
      <c r="A13" s="49"/>
      <c r="B13" s="261" t="s">
        <v>93</v>
      </c>
      <c r="C13" s="158">
        <v>0</v>
      </c>
      <c r="D13" s="158">
        <v>0</v>
      </c>
      <c r="E13" s="158">
        <v>0</v>
      </c>
      <c r="F13" s="158">
        <v>0</v>
      </c>
      <c r="G13" s="257">
        <v>1</v>
      </c>
      <c r="H13" s="158">
        <v>363820</v>
      </c>
      <c r="I13" s="158">
        <v>1</v>
      </c>
      <c r="J13" s="158">
        <v>363820</v>
      </c>
    </row>
    <row r="14" spans="1:10" s="49" customFormat="1" ht="23.25" customHeight="1" thickBot="1">
      <c r="B14" s="339" t="s">
        <v>145</v>
      </c>
      <c r="C14" s="340">
        <v>0</v>
      </c>
      <c r="D14" s="340">
        <v>0</v>
      </c>
      <c r="E14" s="340">
        <v>0</v>
      </c>
      <c r="F14" s="340">
        <v>0</v>
      </c>
      <c r="G14" s="341">
        <v>1</v>
      </c>
      <c r="H14" s="340">
        <v>323880</v>
      </c>
      <c r="I14" s="340">
        <v>1</v>
      </c>
      <c r="J14" s="340">
        <v>323880</v>
      </c>
    </row>
    <row r="15" spans="1:10" s="56" customFormat="1" ht="16.5" customHeight="1" thickBot="1">
      <c r="B15" s="122" t="s">
        <v>97</v>
      </c>
      <c r="C15" s="227">
        <f>SUM(C8:C14)</f>
        <v>6</v>
      </c>
      <c r="D15" s="227">
        <f>SUM(D8:D14)</f>
        <v>23826062</v>
      </c>
      <c r="E15" s="227">
        <v>13</v>
      </c>
      <c r="F15" s="227">
        <f>SUM(F8:F14)</f>
        <v>17128731</v>
      </c>
      <c r="G15" s="74">
        <f>SUM(G8:G14)</f>
        <v>31</v>
      </c>
      <c r="H15" s="227">
        <f>SUM(H8:H14)</f>
        <v>76615976</v>
      </c>
      <c r="I15" s="227">
        <f>SUM(I8:I14)</f>
        <v>50</v>
      </c>
      <c r="J15" s="227">
        <f>SUM(J8:J14)</f>
        <v>117570769</v>
      </c>
    </row>
    <row r="16" spans="1:10" ht="21.95" customHeight="1" thickTop="1">
      <c r="B16" s="130"/>
      <c r="C16" s="76"/>
      <c r="D16" s="76"/>
      <c r="E16" s="76"/>
      <c r="F16" s="76"/>
      <c r="G16" s="76"/>
      <c r="H16" s="191"/>
    </row>
    <row r="17" spans="2:8" ht="21.95" customHeight="1">
      <c r="B17" s="130"/>
      <c r="C17" s="76"/>
      <c r="D17" s="76"/>
      <c r="E17" s="76"/>
      <c r="F17" s="76"/>
      <c r="G17" s="76"/>
      <c r="H17" s="76"/>
    </row>
    <row r="18" spans="2:8" ht="21.95" customHeight="1">
      <c r="B18" s="130"/>
      <c r="C18" s="76"/>
      <c r="D18" s="76"/>
      <c r="E18" s="76"/>
      <c r="F18" s="76"/>
      <c r="G18" s="76"/>
      <c r="H18" s="76"/>
    </row>
  </sheetData>
  <mergeCells count="8">
    <mergeCell ref="I6:J6"/>
    <mergeCell ref="B4:J4"/>
    <mergeCell ref="B5:C5"/>
    <mergeCell ref="I5:J5"/>
    <mergeCell ref="B6:B7"/>
    <mergeCell ref="C6:D6"/>
    <mergeCell ref="E6:F6"/>
    <mergeCell ref="G6:H6"/>
  </mergeCells>
  <printOptions horizontalCentered="1" verticalCentered="1"/>
  <pageMargins left="0.31496062992125984" right="0.15748031496062992" top="0.74803149606299213" bottom="1.17" header="0.31496062992125984" footer="0.31496062992125984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0" sqref="I30"/>
    </sheetView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32"/>
  <sheetViews>
    <sheetView rightToLeft="1" view="pageBreakPreview" topLeftCell="B9" zoomScaleSheetLayoutView="100" workbookViewId="0">
      <selection activeCell="C28" sqref="C28"/>
    </sheetView>
  </sheetViews>
  <sheetFormatPr defaultRowHeight="21.95" customHeight="1"/>
  <cols>
    <col min="1" max="1" width="1.7109375" hidden="1" customWidth="1"/>
    <col min="2" max="2" width="40.7109375" bestFit="1" customWidth="1"/>
    <col min="3" max="3" width="7.85546875" bestFit="1" customWidth="1"/>
    <col min="4" max="4" width="21" bestFit="1" customWidth="1"/>
    <col min="5" max="5" width="7.85546875" customWidth="1"/>
    <col min="6" max="6" width="20.140625" bestFit="1" customWidth="1"/>
    <col min="7" max="7" width="7.85546875" bestFit="1" customWidth="1"/>
    <col min="8" max="8" width="22.140625" bestFit="1" customWidth="1"/>
  </cols>
  <sheetData>
    <row r="2" spans="2:8" ht="24.75" customHeight="1">
      <c r="B2" s="433" t="s">
        <v>191</v>
      </c>
      <c r="C2" s="433"/>
      <c r="D2" s="433"/>
      <c r="E2" s="433"/>
      <c r="F2" s="433"/>
      <c r="G2" s="433"/>
      <c r="H2" s="433"/>
    </row>
    <row r="3" spans="2:8" ht="19.5" customHeight="1" thickBot="1">
      <c r="B3" s="80" t="s">
        <v>82</v>
      </c>
      <c r="C3" s="44"/>
      <c r="D3" s="79"/>
      <c r="E3" s="48"/>
      <c r="F3" s="48"/>
      <c r="G3" s="48"/>
      <c r="H3" s="37" t="s">
        <v>53</v>
      </c>
    </row>
    <row r="4" spans="2:8" ht="19.5" customHeight="1" thickTop="1">
      <c r="B4" s="438" t="s">
        <v>14</v>
      </c>
      <c r="C4" s="443" t="s">
        <v>15</v>
      </c>
      <c r="D4" s="443"/>
      <c r="E4" s="443" t="s">
        <v>16</v>
      </c>
      <c r="F4" s="443"/>
      <c r="G4" s="443" t="s">
        <v>17</v>
      </c>
      <c r="H4" s="443"/>
    </row>
    <row r="5" spans="2:8" ht="19.5" customHeight="1" thickBot="1">
      <c r="B5" s="444"/>
      <c r="C5" s="138" t="s">
        <v>9</v>
      </c>
      <c r="D5" s="139" t="s">
        <v>10</v>
      </c>
      <c r="E5" s="138" t="s">
        <v>9</v>
      </c>
      <c r="F5" s="139" t="s">
        <v>10</v>
      </c>
      <c r="G5" s="138" t="s">
        <v>9</v>
      </c>
      <c r="H5" s="138" t="s">
        <v>10</v>
      </c>
    </row>
    <row r="6" spans="2:8" ht="19.5" customHeight="1">
      <c r="B6" s="331" t="s">
        <v>119</v>
      </c>
      <c r="C6" s="333">
        <v>0</v>
      </c>
      <c r="D6" s="333">
        <v>0</v>
      </c>
      <c r="E6" s="333">
        <v>2</v>
      </c>
      <c r="F6" s="45">
        <v>2239080</v>
      </c>
      <c r="G6" s="333">
        <v>2</v>
      </c>
      <c r="H6" s="45">
        <f>D6+F6</f>
        <v>2239080</v>
      </c>
    </row>
    <row r="7" spans="2:8" ht="16.5" customHeight="1">
      <c r="B7" s="146" t="s">
        <v>43</v>
      </c>
      <c r="C7" s="147">
        <v>21</v>
      </c>
      <c r="D7" s="147">
        <v>14961077</v>
      </c>
      <c r="E7" s="147">
        <v>22</v>
      </c>
      <c r="F7" s="147">
        <v>29733804</v>
      </c>
      <c r="G7" s="167">
        <v>43</v>
      </c>
      <c r="H7" s="147">
        <f>D7+F7</f>
        <v>44694881</v>
      </c>
    </row>
    <row r="8" spans="2:8" s="365" customFormat="1" ht="16.5" customHeight="1">
      <c r="B8" s="143" t="s">
        <v>18</v>
      </c>
      <c r="C8" s="45">
        <v>1</v>
      </c>
      <c r="D8" s="45">
        <v>1099960</v>
      </c>
      <c r="E8" s="45">
        <v>11</v>
      </c>
      <c r="F8" s="45">
        <v>44069074</v>
      </c>
      <c r="G8" s="165">
        <v>12</v>
      </c>
      <c r="H8" s="45">
        <v>45169034</v>
      </c>
    </row>
    <row r="9" spans="2:8" s="25" customFormat="1" ht="16.5" customHeight="1">
      <c r="B9" s="146" t="s">
        <v>19</v>
      </c>
      <c r="C9" s="147">
        <v>3</v>
      </c>
      <c r="D9" s="147">
        <v>1587587</v>
      </c>
      <c r="E9" s="147">
        <v>5</v>
      </c>
      <c r="F9" s="147">
        <v>17316989</v>
      </c>
      <c r="G9" s="167">
        <v>8</v>
      </c>
      <c r="H9" s="147">
        <v>18904576</v>
      </c>
    </row>
    <row r="10" spans="2:8" ht="19.5" customHeight="1">
      <c r="B10" s="143" t="s">
        <v>21</v>
      </c>
      <c r="C10" s="45">
        <v>1</v>
      </c>
      <c r="D10" s="45">
        <v>864105</v>
      </c>
      <c r="E10" s="45">
        <v>2</v>
      </c>
      <c r="F10" s="45">
        <v>4358082</v>
      </c>
      <c r="G10" s="165">
        <v>3</v>
      </c>
      <c r="H10" s="45">
        <v>5222187</v>
      </c>
    </row>
    <row r="11" spans="2:8" ht="16.5" customHeight="1">
      <c r="B11" s="146" t="s">
        <v>31</v>
      </c>
      <c r="C11" s="147">
        <v>3</v>
      </c>
      <c r="D11" s="147">
        <v>10240877</v>
      </c>
      <c r="E11" s="147">
        <v>66</v>
      </c>
      <c r="F11" s="147">
        <v>710165188</v>
      </c>
      <c r="G11" s="167">
        <v>69</v>
      </c>
      <c r="H11" s="147">
        <f>D11+F11</f>
        <v>720406065</v>
      </c>
    </row>
    <row r="12" spans="2:8" s="365" customFormat="1" ht="20.25" customHeight="1">
      <c r="B12" s="143" t="s">
        <v>120</v>
      </c>
      <c r="C12" s="45">
        <v>0</v>
      </c>
      <c r="D12" s="45">
        <v>0</v>
      </c>
      <c r="E12" s="45">
        <v>8</v>
      </c>
      <c r="F12" s="45">
        <v>10005891</v>
      </c>
      <c r="G12" s="165">
        <v>8</v>
      </c>
      <c r="H12" s="45">
        <v>10005891</v>
      </c>
    </row>
    <row r="13" spans="2:8" s="25" customFormat="1" ht="16.5" customHeight="1">
      <c r="B13" s="146" t="s">
        <v>37</v>
      </c>
      <c r="C13" s="147">
        <v>1</v>
      </c>
      <c r="D13" s="147">
        <v>1928917</v>
      </c>
      <c r="E13" s="147">
        <v>0</v>
      </c>
      <c r="F13" s="147">
        <v>0</v>
      </c>
      <c r="G13" s="167">
        <v>1</v>
      </c>
      <c r="H13" s="147">
        <v>1928917</v>
      </c>
    </row>
    <row r="14" spans="2:8" s="365" customFormat="1" ht="16.5" customHeight="1">
      <c r="B14" s="143" t="s">
        <v>63</v>
      </c>
      <c r="C14" s="45">
        <v>30</v>
      </c>
      <c r="D14" s="45">
        <v>131754681</v>
      </c>
      <c r="E14" s="45">
        <v>4</v>
      </c>
      <c r="F14" s="45">
        <v>314956798</v>
      </c>
      <c r="G14" s="165">
        <v>34</v>
      </c>
      <c r="H14" s="45">
        <v>446711479</v>
      </c>
    </row>
    <row r="15" spans="2:8" s="25" customFormat="1" ht="16.5" customHeight="1">
      <c r="B15" s="146" t="s">
        <v>22</v>
      </c>
      <c r="C15" s="147">
        <v>8</v>
      </c>
      <c r="D15" s="147">
        <v>18007637</v>
      </c>
      <c r="E15" s="147">
        <v>0</v>
      </c>
      <c r="F15" s="147">
        <v>0</v>
      </c>
      <c r="G15" s="167">
        <v>8</v>
      </c>
      <c r="H15" s="147">
        <v>18007637</v>
      </c>
    </row>
    <row r="16" spans="2:8" s="365" customFormat="1" ht="16.5" customHeight="1">
      <c r="B16" s="143" t="s">
        <v>23</v>
      </c>
      <c r="C16" s="45">
        <v>1</v>
      </c>
      <c r="D16" s="45">
        <v>670037</v>
      </c>
      <c r="E16" s="45">
        <v>0</v>
      </c>
      <c r="F16" s="45">
        <v>0</v>
      </c>
      <c r="G16" s="165">
        <v>1</v>
      </c>
      <c r="H16" s="45">
        <v>670037</v>
      </c>
    </row>
    <row r="17" spans="2:8" ht="16.5" customHeight="1">
      <c r="B17" s="146" t="s">
        <v>124</v>
      </c>
      <c r="C17" s="147">
        <v>0</v>
      </c>
      <c r="D17" s="147">
        <v>0</v>
      </c>
      <c r="E17" s="147">
        <v>1</v>
      </c>
      <c r="F17" s="147">
        <v>10967</v>
      </c>
      <c r="G17" s="167">
        <v>1</v>
      </c>
      <c r="H17" s="147">
        <v>10967</v>
      </c>
    </row>
    <row r="18" spans="2:8" ht="16.5" customHeight="1">
      <c r="B18" s="143" t="s">
        <v>91</v>
      </c>
      <c r="C18" s="45">
        <v>2</v>
      </c>
      <c r="D18" s="45">
        <v>1333758</v>
      </c>
      <c r="E18" s="45">
        <v>4</v>
      </c>
      <c r="F18" s="45">
        <v>10837630</v>
      </c>
      <c r="G18" s="165">
        <v>6</v>
      </c>
      <c r="H18" s="45">
        <v>12171388</v>
      </c>
    </row>
    <row r="19" spans="2:8" ht="16.5" customHeight="1">
      <c r="B19" s="146" t="s">
        <v>24</v>
      </c>
      <c r="C19" s="147">
        <v>14</v>
      </c>
      <c r="D19" s="147">
        <v>96619030</v>
      </c>
      <c r="E19" s="147">
        <v>1</v>
      </c>
      <c r="F19" s="147">
        <v>34646180</v>
      </c>
      <c r="G19" s="167">
        <v>15</v>
      </c>
      <c r="H19" s="147">
        <v>131265210</v>
      </c>
    </row>
    <row r="20" spans="2:8" s="365" customFormat="1" ht="16.5" customHeight="1">
      <c r="B20" s="143" t="s">
        <v>121</v>
      </c>
      <c r="C20" s="45">
        <v>8</v>
      </c>
      <c r="D20" s="45">
        <v>124342052</v>
      </c>
      <c r="E20" s="45">
        <v>0</v>
      </c>
      <c r="F20" s="45">
        <v>0</v>
      </c>
      <c r="G20" s="165">
        <v>8</v>
      </c>
      <c r="H20" s="45">
        <v>124342052</v>
      </c>
    </row>
    <row r="21" spans="2:8" s="25" customFormat="1" ht="16.5" customHeight="1">
      <c r="B21" s="146" t="s">
        <v>25</v>
      </c>
      <c r="C21" s="147">
        <v>3</v>
      </c>
      <c r="D21" s="147">
        <v>6657673</v>
      </c>
      <c r="E21" s="147">
        <v>2</v>
      </c>
      <c r="F21" s="147">
        <v>2775709</v>
      </c>
      <c r="G21" s="167">
        <v>5</v>
      </c>
      <c r="H21" s="147">
        <v>9433382</v>
      </c>
    </row>
    <row r="22" spans="2:8" ht="16.5" customHeight="1">
      <c r="B22" s="143" t="s">
        <v>92</v>
      </c>
      <c r="C22" s="45">
        <v>4</v>
      </c>
      <c r="D22" s="45">
        <v>73688455</v>
      </c>
      <c r="E22" s="45">
        <v>0</v>
      </c>
      <c r="F22" s="45">
        <v>0</v>
      </c>
      <c r="G22" s="165">
        <v>4</v>
      </c>
      <c r="H22" s="45">
        <v>73688455</v>
      </c>
    </row>
    <row r="23" spans="2:8" ht="16.5" customHeight="1">
      <c r="B23" s="146" t="s">
        <v>27</v>
      </c>
      <c r="C23" s="147">
        <v>23</v>
      </c>
      <c r="D23" s="147">
        <v>55278440</v>
      </c>
      <c r="E23" s="147">
        <v>53</v>
      </c>
      <c r="F23" s="147">
        <v>138114862</v>
      </c>
      <c r="G23" s="167">
        <v>76</v>
      </c>
      <c r="H23" s="147">
        <v>193393302</v>
      </c>
    </row>
    <row r="24" spans="2:8" ht="16.5" customHeight="1">
      <c r="B24" s="143" t="s">
        <v>26</v>
      </c>
      <c r="C24" s="45">
        <v>1</v>
      </c>
      <c r="D24" s="45">
        <v>112427</v>
      </c>
      <c r="E24" s="45">
        <v>3</v>
      </c>
      <c r="F24" s="45">
        <v>9372999</v>
      </c>
      <c r="G24" s="165">
        <v>4</v>
      </c>
      <c r="H24" s="45">
        <v>9485426</v>
      </c>
    </row>
    <row r="25" spans="2:8" ht="16.5" customHeight="1">
      <c r="B25" s="146" t="s">
        <v>93</v>
      </c>
      <c r="C25" s="147">
        <v>2</v>
      </c>
      <c r="D25" s="147">
        <v>420720</v>
      </c>
      <c r="E25" s="147">
        <v>0</v>
      </c>
      <c r="F25" s="147">
        <v>0</v>
      </c>
      <c r="G25" s="167">
        <v>2</v>
      </c>
      <c r="H25" s="147">
        <v>420720</v>
      </c>
    </row>
    <row r="26" spans="2:8" ht="16.5" customHeight="1">
      <c r="B26" s="143" t="s">
        <v>94</v>
      </c>
      <c r="C26" s="45">
        <v>5</v>
      </c>
      <c r="D26" s="45">
        <v>4072099</v>
      </c>
      <c r="E26" s="45">
        <v>0</v>
      </c>
      <c r="F26" s="45">
        <v>0</v>
      </c>
      <c r="G26" s="165">
        <v>5</v>
      </c>
      <c r="H26" s="45">
        <v>4072099</v>
      </c>
    </row>
    <row r="27" spans="2:8" ht="16.5" customHeight="1">
      <c r="B27" s="219" t="s">
        <v>30</v>
      </c>
      <c r="C27" s="220">
        <v>1</v>
      </c>
      <c r="D27" s="221">
        <v>408000</v>
      </c>
      <c r="E27" s="220">
        <v>7</v>
      </c>
      <c r="F27" s="221">
        <v>80335967</v>
      </c>
      <c r="G27" s="221">
        <v>8</v>
      </c>
      <c r="H27" s="221">
        <v>80743967</v>
      </c>
    </row>
    <row r="28" spans="2:8" ht="21.95" customHeight="1" thickBot="1">
      <c r="B28" s="214" t="s">
        <v>0</v>
      </c>
      <c r="C28" s="215">
        <f t="shared" ref="C28:H28" si="0">SUM(C6:C27)</f>
        <v>132</v>
      </c>
      <c r="D28" s="150">
        <f t="shared" si="0"/>
        <v>544047532</v>
      </c>
      <c r="E28" s="215">
        <f t="shared" si="0"/>
        <v>191</v>
      </c>
      <c r="F28" s="150">
        <f t="shared" si="0"/>
        <v>1408939220</v>
      </c>
      <c r="G28" s="150">
        <f t="shared" si="0"/>
        <v>323</v>
      </c>
      <c r="H28" s="150">
        <f t="shared" si="0"/>
        <v>1952986752</v>
      </c>
    </row>
    <row r="29" spans="2:8" ht="21.95" customHeight="1" thickTop="1">
      <c r="E29" s="20"/>
      <c r="H29" s="15"/>
    </row>
    <row r="32" spans="2:8" ht="21.95" customHeight="1">
      <c r="E32" s="8"/>
    </row>
  </sheetData>
  <mergeCells count="5">
    <mergeCell ref="B2:H2"/>
    <mergeCell ref="B4:B5"/>
    <mergeCell ref="C4:D4"/>
    <mergeCell ref="E4:F4"/>
    <mergeCell ref="G4:H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H22"/>
  <sheetViews>
    <sheetView rightToLeft="1" view="pageBreakPreview" zoomScaleSheetLayoutView="100" workbookViewId="0">
      <selection activeCell="H11" sqref="H11"/>
    </sheetView>
  </sheetViews>
  <sheetFormatPr defaultRowHeight="21.95" customHeight="1"/>
  <cols>
    <col min="1" max="1" width="1.140625" style="46" customWidth="1"/>
    <col min="2" max="2" width="13.42578125" style="115" customWidth="1"/>
    <col min="3" max="3" width="7.28515625" style="41" customWidth="1"/>
    <col min="4" max="4" width="19.5703125" style="41" customWidth="1"/>
    <col min="5" max="5" width="7.28515625" style="41" customWidth="1"/>
    <col min="6" max="6" width="14.28515625" style="41" customWidth="1"/>
    <col min="7" max="7" width="7.28515625" style="41" customWidth="1"/>
    <col min="8" max="8" width="18.85546875" style="41" customWidth="1"/>
    <col min="9" max="16384" width="9.140625" style="46"/>
  </cols>
  <sheetData>
    <row r="2" spans="1:8" ht="21.95" customHeight="1">
      <c r="B2" s="447"/>
      <c r="C2" s="447"/>
      <c r="D2" s="447"/>
      <c r="E2" s="447"/>
      <c r="F2" s="447"/>
      <c r="G2" s="447"/>
      <c r="H2" s="447"/>
    </row>
    <row r="3" spans="1:8" s="47" customFormat="1" ht="21.95" customHeight="1">
      <c r="B3" s="433" t="s">
        <v>148</v>
      </c>
      <c r="C3" s="433"/>
      <c r="D3" s="433"/>
      <c r="E3" s="433"/>
      <c r="F3" s="433"/>
      <c r="G3" s="433"/>
      <c r="H3" s="433"/>
    </row>
    <row r="4" spans="1:8" ht="21.95" customHeight="1" thickBot="1">
      <c r="B4" s="448" t="s">
        <v>55</v>
      </c>
      <c r="C4" s="448"/>
      <c r="D4" s="48"/>
      <c r="E4" s="48"/>
      <c r="F4" s="48"/>
      <c r="G4" s="449" t="s">
        <v>53</v>
      </c>
      <c r="H4" s="449"/>
    </row>
    <row r="5" spans="1:8" ht="21.95" customHeight="1" thickTop="1">
      <c r="B5" s="450" t="s">
        <v>8</v>
      </c>
      <c r="C5" s="452" t="s">
        <v>28</v>
      </c>
      <c r="D5" s="452"/>
      <c r="E5" s="452" t="s">
        <v>29</v>
      </c>
      <c r="F5" s="452"/>
      <c r="G5" s="452" t="s">
        <v>0</v>
      </c>
      <c r="H5" s="452"/>
    </row>
    <row r="6" spans="1:8" ht="21.95" customHeight="1" thickBot="1">
      <c r="B6" s="451"/>
      <c r="C6" s="149" t="s">
        <v>9</v>
      </c>
      <c r="D6" s="149" t="s">
        <v>10</v>
      </c>
      <c r="E6" s="149" t="s">
        <v>9</v>
      </c>
      <c r="F6" s="149" t="s">
        <v>10</v>
      </c>
      <c r="G6" s="149" t="s">
        <v>9</v>
      </c>
      <c r="H6" s="149" t="s">
        <v>10</v>
      </c>
    </row>
    <row r="7" spans="1:8" s="56" customFormat="1" ht="21.95" customHeight="1">
      <c r="A7" s="389"/>
      <c r="B7" s="390" t="s">
        <v>3</v>
      </c>
      <c r="C7" s="390">
        <v>0</v>
      </c>
      <c r="D7" s="196">
        <v>0</v>
      </c>
      <c r="E7" s="196">
        <v>1</v>
      </c>
      <c r="F7" s="196">
        <v>8467300</v>
      </c>
      <c r="G7" s="390">
        <v>1</v>
      </c>
      <c r="H7" s="391">
        <v>8467300</v>
      </c>
    </row>
    <row r="8" spans="1:8" ht="21.95" customHeight="1" thickBot="1">
      <c r="A8" s="60"/>
      <c r="B8" s="222" t="s">
        <v>7</v>
      </c>
      <c r="C8" s="222">
        <v>1</v>
      </c>
      <c r="D8" s="223">
        <v>931290</v>
      </c>
      <c r="E8" s="223">
        <v>0</v>
      </c>
      <c r="F8" s="223">
        <v>0</v>
      </c>
      <c r="G8" s="222">
        <v>1</v>
      </c>
      <c r="H8" s="266">
        <f>D8+F8</f>
        <v>931290</v>
      </c>
    </row>
    <row r="9" spans="1:8" ht="21.95" customHeight="1" thickBot="1">
      <c r="B9" s="73" t="s">
        <v>0</v>
      </c>
      <c r="C9" s="73">
        <v>1</v>
      </c>
      <c r="D9" s="74">
        <f>D7+D8</f>
        <v>931290</v>
      </c>
      <c r="E9" s="74">
        <v>1</v>
      </c>
      <c r="F9" s="74">
        <f>SUM(F7:F8)</f>
        <v>8467300</v>
      </c>
      <c r="G9" s="73">
        <v>2</v>
      </c>
      <c r="H9" s="74">
        <f>SUM(H7:H8)</f>
        <v>9398590</v>
      </c>
    </row>
    <row r="10" spans="1:8" ht="21.95" customHeight="1" thickTop="1">
      <c r="B10" s="151"/>
      <c r="C10" s="39"/>
      <c r="D10" s="39"/>
      <c r="E10" s="39"/>
      <c r="F10" s="39"/>
      <c r="G10" s="39"/>
      <c r="H10" s="39"/>
    </row>
    <row r="11" spans="1:8" ht="21.95" customHeight="1">
      <c r="B11" s="445"/>
      <c r="C11" s="445"/>
      <c r="D11" s="445"/>
      <c r="E11" s="152"/>
      <c r="F11" s="210"/>
      <c r="G11" s="152"/>
      <c r="H11" s="432">
        <f>D9+F9</f>
        <v>9398590</v>
      </c>
    </row>
    <row r="12" spans="1:8" ht="21.95" customHeight="1">
      <c r="B12" s="446"/>
      <c r="C12" s="446"/>
      <c r="D12" s="446"/>
      <c r="E12" s="50"/>
      <c r="F12" s="50"/>
      <c r="G12" s="50"/>
      <c r="H12" s="50"/>
    </row>
    <row r="22" spans="5:6" ht="21.95" customHeight="1">
      <c r="E22" s="51"/>
      <c r="F22" s="51"/>
    </row>
  </sheetData>
  <mergeCells count="10">
    <mergeCell ref="B11:D11"/>
    <mergeCell ref="B12:D12"/>
    <mergeCell ref="B2:H2"/>
    <mergeCell ref="B3:H3"/>
    <mergeCell ref="B4:C4"/>
    <mergeCell ref="G4:H4"/>
    <mergeCell ref="B5:B6"/>
    <mergeCell ref="C5:D5"/>
    <mergeCell ref="G5:H5"/>
    <mergeCell ref="E5:F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5"/>
  <sheetViews>
    <sheetView rightToLeft="1" view="pageBreakPreview" topLeftCell="B1" zoomScaleSheetLayoutView="100" workbookViewId="0">
      <selection activeCell="F7" sqref="F7"/>
    </sheetView>
  </sheetViews>
  <sheetFormatPr defaultRowHeight="21.95" customHeight="1"/>
  <cols>
    <col min="1" max="1" width="6.5703125" style="46" hidden="1" customWidth="1"/>
    <col min="2" max="2" width="19.140625" style="115" customWidth="1"/>
    <col min="3" max="3" width="8.140625" style="41" customWidth="1"/>
    <col min="4" max="4" width="17" style="41" customWidth="1"/>
    <col min="5" max="5" width="8.28515625" style="41" customWidth="1"/>
    <col min="6" max="6" width="20.42578125" style="41" customWidth="1"/>
    <col min="7" max="7" width="7.28515625" style="46" customWidth="1"/>
    <col min="8" max="8" width="12.42578125" style="46" customWidth="1"/>
    <col min="9" max="9" width="16.140625" style="46" hidden="1" customWidth="1"/>
    <col min="10" max="10" width="14.7109375" style="46" hidden="1" customWidth="1"/>
    <col min="11" max="16384" width="9.140625" style="46"/>
  </cols>
  <sheetData>
    <row r="1" spans="1:13" ht="44.25" customHeight="1">
      <c r="B1" s="46"/>
      <c r="C1" s="46"/>
      <c r="D1" s="46"/>
      <c r="E1" s="46"/>
      <c r="F1" s="46"/>
    </row>
    <row r="2" spans="1:13" ht="33.75" customHeight="1">
      <c r="B2" s="433" t="s">
        <v>149</v>
      </c>
      <c r="C2" s="433"/>
      <c r="D2" s="433"/>
      <c r="E2" s="433"/>
      <c r="F2" s="433"/>
      <c r="G2" s="433"/>
      <c r="H2" s="433"/>
      <c r="I2" s="433"/>
      <c r="J2" s="433"/>
      <c r="K2" s="224"/>
      <c r="L2" s="224"/>
      <c r="M2" s="224"/>
    </row>
    <row r="3" spans="1:13" ht="21.95" customHeight="1" thickBot="1">
      <c r="B3" s="434" t="s">
        <v>56</v>
      </c>
      <c r="C3" s="434"/>
      <c r="D3" s="48"/>
      <c r="H3" s="62" t="s">
        <v>52</v>
      </c>
      <c r="I3" s="435" t="s">
        <v>52</v>
      </c>
      <c r="J3" s="435"/>
    </row>
    <row r="4" spans="1:13" ht="21.95" customHeight="1" thickTop="1">
      <c r="B4" s="450" t="s">
        <v>14</v>
      </c>
      <c r="C4" s="453" t="s">
        <v>154</v>
      </c>
      <c r="D4" s="453"/>
      <c r="E4" s="453" t="s">
        <v>155</v>
      </c>
      <c r="F4" s="453"/>
      <c r="G4" s="452" t="s">
        <v>0</v>
      </c>
      <c r="H4" s="452"/>
    </row>
    <row r="5" spans="1:13" ht="21.95" customHeight="1" thickBot="1">
      <c r="B5" s="451"/>
      <c r="C5" s="364" t="s">
        <v>9</v>
      </c>
      <c r="D5" s="364" t="s">
        <v>10</v>
      </c>
      <c r="E5" s="364" t="s">
        <v>9</v>
      </c>
      <c r="F5" s="364" t="s">
        <v>10</v>
      </c>
      <c r="G5" s="364" t="s">
        <v>9</v>
      </c>
      <c r="H5" s="364" t="s">
        <v>156</v>
      </c>
    </row>
    <row r="6" spans="1:13" ht="21.95" customHeight="1" thickBot="1">
      <c r="B6" s="359" t="s">
        <v>133</v>
      </c>
      <c r="C6" s="360">
        <v>1</v>
      </c>
      <c r="D6" s="265">
        <v>931290</v>
      </c>
      <c r="E6" s="360">
        <v>0</v>
      </c>
      <c r="F6" s="360">
        <v>0</v>
      </c>
      <c r="G6" s="360">
        <v>1</v>
      </c>
      <c r="H6" s="265">
        <v>931290</v>
      </c>
    </row>
    <row r="7" spans="1:13" ht="21.95" customHeight="1" thickTop="1" thickBot="1">
      <c r="A7" s="60"/>
      <c r="B7" s="222" t="s">
        <v>31</v>
      </c>
      <c r="C7" s="361">
        <v>0</v>
      </c>
      <c r="D7" s="362">
        <v>0</v>
      </c>
      <c r="E7" s="362">
        <v>1</v>
      </c>
      <c r="F7" s="362">
        <v>8467300</v>
      </c>
      <c r="G7" s="361">
        <v>1</v>
      </c>
      <c r="H7" s="362">
        <v>8467300</v>
      </c>
    </row>
    <row r="8" spans="1:13" ht="21.95" customHeight="1" thickBot="1">
      <c r="B8" s="73" t="s">
        <v>0</v>
      </c>
      <c r="C8" s="363">
        <f>SUM(C6:C7)</f>
        <v>1</v>
      </c>
      <c r="D8" s="265">
        <f>SUM(D6:D7)</f>
        <v>931290</v>
      </c>
      <c r="E8" s="265">
        <f>SUM(E6:E7)</f>
        <v>1</v>
      </c>
      <c r="F8" s="265">
        <f>SUM(F6:F7)</f>
        <v>8467300</v>
      </c>
      <c r="G8" s="363">
        <v>2</v>
      </c>
      <c r="H8" s="265">
        <f>SUM(H6:H7)</f>
        <v>9398590</v>
      </c>
    </row>
    <row r="9" spans="1:13" ht="21.95" customHeight="1" thickTop="1">
      <c r="B9" s="151"/>
      <c r="C9" s="39"/>
      <c r="D9" s="39"/>
      <c r="E9" s="39"/>
      <c r="F9" s="39"/>
      <c r="G9" s="39"/>
      <c r="H9" s="39"/>
      <c r="I9" s="39"/>
      <c r="J9" s="39"/>
    </row>
    <row r="10" spans="1:13" ht="21.95" customHeight="1">
      <c r="B10" s="445"/>
      <c r="C10" s="445"/>
      <c r="D10" s="445"/>
      <c r="E10" s="152"/>
      <c r="F10" s="210"/>
      <c r="G10" s="152"/>
      <c r="H10" s="210"/>
      <c r="I10" s="152"/>
      <c r="J10" s="152"/>
    </row>
    <row r="15" spans="1:13" ht="21.95" customHeight="1">
      <c r="C15" s="63"/>
    </row>
  </sheetData>
  <mergeCells count="8">
    <mergeCell ref="B2:J2"/>
    <mergeCell ref="B10:D10"/>
    <mergeCell ref="G4:H4"/>
    <mergeCell ref="E4:F4"/>
    <mergeCell ref="B3:C3"/>
    <mergeCell ref="I3:J3"/>
    <mergeCell ref="B4:B5"/>
    <mergeCell ref="C4:D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T25"/>
  <sheetViews>
    <sheetView rightToLeft="1" view="pageBreakPreview" zoomScaleSheetLayoutView="100" workbookViewId="0">
      <selection activeCell="K15" sqref="K15"/>
    </sheetView>
  </sheetViews>
  <sheetFormatPr defaultRowHeight="21.95" customHeight="1"/>
  <cols>
    <col min="1" max="1" width="2.140625" style="46" customWidth="1"/>
    <col min="2" max="2" width="13.140625" style="115" customWidth="1"/>
    <col min="3" max="3" width="6.85546875" style="41" customWidth="1"/>
    <col min="4" max="4" width="11.7109375" style="41" customWidth="1"/>
    <col min="5" max="5" width="6.5703125" style="41" customWidth="1"/>
    <col min="6" max="6" width="14.85546875" style="41" bestFit="1" customWidth="1"/>
    <col min="7" max="7" width="7" style="41" customWidth="1"/>
    <col min="8" max="8" width="13.85546875" style="41" customWidth="1"/>
    <col min="9" max="9" width="6.7109375" style="41" customWidth="1"/>
    <col min="10" max="10" width="13.7109375" style="41" customWidth="1"/>
    <col min="11" max="11" width="6.85546875" style="41" customWidth="1"/>
    <col min="12" max="12" width="17" style="41" bestFit="1" customWidth="1"/>
    <col min="13" max="13" width="14" style="46" customWidth="1"/>
    <col min="14" max="14" width="11" style="46" bestFit="1" customWidth="1"/>
    <col min="15" max="15" width="9.140625" style="46"/>
    <col min="16" max="17" width="11.140625" style="46" bestFit="1" customWidth="1"/>
    <col min="18" max="16384" width="9.140625" style="46"/>
  </cols>
  <sheetData>
    <row r="2" spans="1:20" ht="33" customHeight="1">
      <c r="B2" s="433" t="s">
        <v>147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</row>
    <row r="3" spans="1:20" ht="21.95" customHeight="1" thickBot="1">
      <c r="B3" s="383" t="s">
        <v>57</v>
      </c>
      <c r="C3" s="48"/>
      <c r="D3" s="48"/>
      <c r="E3" s="48"/>
      <c r="F3" s="48"/>
      <c r="G3" s="48"/>
      <c r="H3" s="48"/>
      <c r="I3" s="48"/>
      <c r="J3" s="48"/>
      <c r="K3" s="435" t="s">
        <v>52</v>
      </c>
      <c r="L3" s="435"/>
    </row>
    <row r="4" spans="1:20" ht="21.95" customHeight="1" thickTop="1">
      <c r="B4" s="436" t="s">
        <v>78</v>
      </c>
      <c r="C4" s="438" t="s">
        <v>33</v>
      </c>
      <c r="D4" s="438"/>
      <c r="E4" s="438" t="s">
        <v>195</v>
      </c>
      <c r="F4" s="438"/>
      <c r="G4" s="438" t="s">
        <v>196</v>
      </c>
      <c r="H4" s="438"/>
      <c r="I4" s="438" t="s">
        <v>197</v>
      </c>
      <c r="J4" s="438"/>
      <c r="K4" s="438" t="s">
        <v>0</v>
      </c>
      <c r="L4" s="438"/>
    </row>
    <row r="5" spans="1:20" ht="21.95" customHeight="1" thickBot="1">
      <c r="B5" s="437"/>
      <c r="C5" s="108" t="s">
        <v>9</v>
      </c>
      <c r="D5" s="109" t="s">
        <v>10</v>
      </c>
      <c r="E5" s="108" t="s">
        <v>9</v>
      </c>
      <c r="F5" s="109" t="s">
        <v>10</v>
      </c>
      <c r="G5" s="108" t="s">
        <v>9</v>
      </c>
      <c r="H5" s="109" t="s">
        <v>10</v>
      </c>
      <c r="I5" s="108" t="s">
        <v>9</v>
      </c>
      <c r="J5" s="425" t="s">
        <v>10</v>
      </c>
      <c r="K5" s="108" t="s">
        <v>9</v>
      </c>
      <c r="L5" s="109" t="s">
        <v>10</v>
      </c>
    </row>
    <row r="6" spans="1:20" ht="23.25" customHeight="1">
      <c r="B6" s="154" t="s">
        <v>1</v>
      </c>
      <c r="C6" s="106">
        <v>0</v>
      </c>
      <c r="D6" s="106">
        <v>0</v>
      </c>
      <c r="E6" s="106">
        <v>4</v>
      </c>
      <c r="F6" s="106">
        <v>38525193</v>
      </c>
      <c r="G6" s="106">
        <v>7</v>
      </c>
      <c r="H6" s="106">
        <v>15035921</v>
      </c>
      <c r="I6" s="106">
        <v>7</v>
      </c>
      <c r="J6" s="106">
        <v>2746415</v>
      </c>
      <c r="K6" s="106">
        <v>18</v>
      </c>
      <c r="L6" s="106">
        <v>56307529</v>
      </c>
      <c r="N6" s="53"/>
      <c r="P6" s="52"/>
    </row>
    <row r="7" spans="1:20" s="49" customFormat="1" ht="22.5" customHeight="1">
      <c r="A7" s="46"/>
      <c r="B7" s="156" t="s">
        <v>2</v>
      </c>
      <c r="C7" s="105">
        <v>0</v>
      </c>
      <c r="D7" s="105">
        <v>0</v>
      </c>
      <c r="E7" s="105">
        <v>3</v>
      </c>
      <c r="F7" s="105">
        <v>54521320</v>
      </c>
      <c r="G7" s="105">
        <v>24</v>
      </c>
      <c r="H7" s="105">
        <v>127727200</v>
      </c>
      <c r="I7" s="105">
        <v>33</v>
      </c>
      <c r="J7" s="105">
        <v>197367344</v>
      </c>
      <c r="K7" s="105">
        <v>60</v>
      </c>
      <c r="L7" s="105">
        <f>D7+F7+H7+J7</f>
        <v>379615864</v>
      </c>
      <c r="N7" s="55"/>
    </row>
    <row r="8" spans="1:20" s="56" customFormat="1" ht="20.25" customHeight="1">
      <c r="A8" s="46"/>
      <c r="B8" s="154" t="s">
        <v>3</v>
      </c>
      <c r="C8" s="106">
        <v>0</v>
      </c>
      <c r="D8" s="106">
        <v>0</v>
      </c>
      <c r="E8" s="106">
        <v>6</v>
      </c>
      <c r="F8" s="106">
        <v>2504492</v>
      </c>
      <c r="G8" s="106">
        <v>6</v>
      </c>
      <c r="H8" s="106">
        <v>15839648</v>
      </c>
      <c r="I8" s="106">
        <v>10</v>
      </c>
      <c r="J8" s="106">
        <v>33511425</v>
      </c>
      <c r="K8" s="106">
        <v>22</v>
      </c>
      <c r="L8" s="106">
        <v>51855565</v>
      </c>
      <c r="N8" s="55"/>
      <c r="O8" s="49"/>
      <c r="P8" s="422"/>
      <c r="Q8" s="49"/>
      <c r="R8" s="49"/>
      <c r="S8" s="49"/>
      <c r="T8" s="49"/>
    </row>
    <row r="9" spans="1:20" s="49" customFormat="1" ht="16.5" customHeight="1">
      <c r="A9" s="46"/>
      <c r="B9" s="156" t="s">
        <v>5</v>
      </c>
      <c r="C9" s="279">
        <v>0</v>
      </c>
      <c r="D9" s="279">
        <v>0</v>
      </c>
      <c r="E9" s="279">
        <v>1</v>
      </c>
      <c r="F9" s="279">
        <v>1068025</v>
      </c>
      <c r="G9" s="279">
        <v>2</v>
      </c>
      <c r="H9" s="279">
        <v>1440630</v>
      </c>
      <c r="I9" s="279">
        <v>0</v>
      </c>
      <c r="J9" s="279">
        <v>0</v>
      </c>
      <c r="K9" s="279">
        <v>3</v>
      </c>
      <c r="L9" s="279">
        <v>2508655</v>
      </c>
      <c r="N9" s="55"/>
    </row>
    <row r="10" spans="1:20" s="56" customFormat="1" ht="22.5" customHeight="1">
      <c r="A10" s="49"/>
      <c r="B10" s="154" t="s">
        <v>117</v>
      </c>
      <c r="C10" s="100">
        <v>0</v>
      </c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v>1</v>
      </c>
      <c r="J10" s="100">
        <v>56900</v>
      </c>
      <c r="K10" s="100">
        <v>1</v>
      </c>
      <c r="L10" s="100">
        <v>56900</v>
      </c>
      <c r="N10" s="392"/>
      <c r="P10" s="421"/>
    </row>
    <row r="11" spans="1:20" s="49" customFormat="1" ht="21.75" customHeight="1">
      <c r="B11" s="156" t="s">
        <v>89</v>
      </c>
      <c r="C11" s="397">
        <v>0</v>
      </c>
      <c r="D11" s="397">
        <v>0</v>
      </c>
      <c r="E11" s="397">
        <v>0</v>
      </c>
      <c r="F11" s="397">
        <v>0</v>
      </c>
      <c r="G11" s="397">
        <v>3</v>
      </c>
      <c r="H11" s="397">
        <v>3710629</v>
      </c>
      <c r="I11" s="397">
        <v>1</v>
      </c>
      <c r="J11" s="397">
        <v>1260000</v>
      </c>
      <c r="K11" s="397">
        <v>4</v>
      </c>
      <c r="L11" s="397">
        <v>4970629</v>
      </c>
      <c r="N11" s="55"/>
    </row>
    <row r="12" spans="1:20" s="56" customFormat="1" ht="25.5" customHeight="1">
      <c r="A12" s="49"/>
      <c r="B12" s="154" t="s">
        <v>4</v>
      </c>
      <c r="C12" s="106">
        <v>0</v>
      </c>
      <c r="D12" s="106">
        <v>0</v>
      </c>
      <c r="E12" s="106">
        <v>0</v>
      </c>
      <c r="F12" s="106">
        <v>0</v>
      </c>
      <c r="G12" s="106">
        <v>0</v>
      </c>
      <c r="H12" s="106">
        <v>0</v>
      </c>
      <c r="I12" s="106">
        <v>3</v>
      </c>
      <c r="J12" s="106">
        <v>4195380</v>
      </c>
      <c r="K12" s="106">
        <v>3</v>
      </c>
      <c r="L12" s="106">
        <v>4195380</v>
      </c>
      <c r="N12" s="392"/>
      <c r="Q12" s="421"/>
    </row>
    <row r="13" spans="1:20" s="49" customFormat="1" ht="20.25" customHeight="1">
      <c r="B13" s="156" t="s">
        <v>6</v>
      </c>
      <c r="C13" s="279">
        <v>1</v>
      </c>
      <c r="D13" s="279">
        <v>247150</v>
      </c>
      <c r="E13" s="279">
        <v>0</v>
      </c>
      <c r="F13" s="279">
        <v>0</v>
      </c>
      <c r="G13" s="279">
        <v>1</v>
      </c>
      <c r="H13" s="279">
        <v>1206927</v>
      </c>
      <c r="I13" s="279">
        <v>2</v>
      </c>
      <c r="J13" s="279">
        <v>1649762</v>
      </c>
      <c r="K13" s="279">
        <v>4</v>
      </c>
      <c r="L13" s="279">
        <v>3103839</v>
      </c>
      <c r="N13" s="55"/>
    </row>
    <row r="14" spans="1:20" s="56" customFormat="1" ht="21.75" customHeight="1" thickBot="1">
      <c r="A14" s="49"/>
      <c r="B14" s="261" t="s">
        <v>7</v>
      </c>
      <c r="C14" s="100">
        <v>0</v>
      </c>
      <c r="D14" s="100">
        <v>0</v>
      </c>
      <c r="E14" s="100">
        <v>1</v>
      </c>
      <c r="F14" s="100">
        <v>10975219</v>
      </c>
      <c r="G14" s="100">
        <v>9</v>
      </c>
      <c r="H14" s="100">
        <v>16209234</v>
      </c>
      <c r="I14" s="100">
        <v>5</v>
      </c>
      <c r="J14" s="100">
        <v>4850128</v>
      </c>
      <c r="K14" s="100">
        <v>15</v>
      </c>
      <c r="L14" s="100">
        <v>32034581</v>
      </c>
      <c r="N14" s="392"/>
    </row>
    <row r="15" spans="1:20" s="49" customFormat="1" ht="16.5" customHeight="1" thickBot="1">
      <c r="B15" s="238" t="s">
        <v>0</v>
      </c>
      <c r="C15" s="352">
        <f t="shared" ref="C15:J15" si="0">SUM(C6:C14)</f>
        <v>1</v>
      </c>
      <c r="D15" s="355">
        <f t="shared" si="0"/>
        <v>247150</v>
      </c>
      <c r="E15" s="352">
        <f>SUM(E6:E14)</f>
        <v>15</v>
      </c>
      <c r="F15" s="352">
        <f t="shared" si="0"/>
        <v>107594249</v>
      </c>
      <c r="G15" s="352">
        <f>SUM(G6:G14)</f>
        <v>52</v>
      </c>
      <c r="H15" s="352">
        <f>SUM(H6:H14)</f>
        <v>181170189</v>
      </c>
      <c r="I15" s="352">
        <f t="shared" si="0"/>
        <v>62</v>
      </c>
      <c r="J15" s="393">
        <f t="shared" si="0"/>
        <v>245637354</v>
      </c>
      <c r="K15" s="258">
        <f>SUM(K6:K14)</f>
        <v>130</v>
      </c>
      <c r="L15" s="393">
        <f>SUM(L6:L14)</f>
        <v>534648942</v>
      </c>
      <c r="N15" s="55"/>
    </row>
    <row r="16" spans="1:20" ht="21.95" customHeight="1" thickTop="1">
      <c r="B16" s="151"/>
      <c r="C16" s="39"/>
      <c r="D16" s="40" t="s">
        <v>36</v>
      </c>
      <c r="E16" s="40"/>
      <c r="F16" s="40"/>
      <c r="G16" s="39"/>
      <c r="H16" s="40"/>
      <c r="I16" s="39"/>
      <c r="J16" s="40"/>
      <c r="K16" s="40"/>
      <c r="L16" s="424"/>
    </row>
    <row r="17" spans="2:13" ht="21.95" customHeight="1">
      <c r="B17" s="151"/>
      <c r="C17" s="39"/>
      <c r="D17" s="39"/>
      <c r="E17" s="39"/>
      <c r="F17" s="39"/>
      <c r="G17" s="39"/>
      <c r="H17" s="39"/>
      <c r="I17" s="39"/>
      <c r="J17" s="39"/>
      <c r="K17" s="39"/>
      <c r="L17" s="64"/>
      <c r="M17" s="52"/>
    </row>
    <row r="18" spans="2:13" ht="21.95" customHeight="1">
      <c r="H18" s="57"/>
    </row>
    <row r="25" spans="2:13" ht="21.95" customHeight="1">
      <c r="L25" s="58"/>
    </row>
  </sheetData>
  <mergeCells count="8">
    <mergeCell ref="B2:L2"/>
    <mergeCell ref="K4:L4"/>
    <mergeCell ref="K3:L3"/>
    <mergeCell ref="B4:B5"/>
    <mergeCell ref="C4:D4"/>
    <mergeCell ref="E4:F4"/>
    <mergeCell ref="G4:H4"/>
    <mergeCell ref="I4:J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T33"/>
  <sheetViews>
    <sheetView rightToLeft="1" view="pageBreakPreview" zoomScale="87" zoomScaleNormal="100" zoomScaleSheetLayoutView="87" workbookViewId="0">
      <selection activeCell="K20" sqref="K20"/>
    </sheetView>
  </sheetViews>
  <sheetFormatPr defaultRowHeight="21.95" customHeight="1"/>
  <cols>
    <col min="1" max="1" width="0.140625" style="46" customWidth="1"/>
    <col min="2" max="2" width="31.28515625" style="119" customWidth="1"/>
    <col min="3" max="3" width="9.42578125" style="46" customWidth="1"/>
    <col min="4" max="4" width="11.5703125" style="46" customWidth="1"/>
    <col min="5" max="5" width="8.5703125" style="46" customWidth="1"/>
    <col min="6" max="6" width="14.85546875" style="46" customWidth="1"/>
    <col min="7" max="7" width="11.42578125" style="61" customWidth="1"/>
    <col min="8" max="8" width="15" style="46" customWidth="1"/>
    <col min="9" max="9" width="7.140625" customWidth="1"/>
    <col min="10" max="10" width="15.42578125" bestFit="1" customWidth="1"/>
    <col min="11" max="11" width="10.42578125" customWidth="1"/>
    <col min="12" max="12" width="24.5703125" customWidth="1"/>
    <col min="13" max="16" width="9.140625" style="46"/>
    <col min="17" max="17" width="12.42578125" style="46" bestFit="1" customWidth="1"/>
    <col min="18" max="18" width="11.28515625" style="46" bestFit="1" customWidth="1"/>
    <col min="19" max="16384" width="9.140625" style="46"/>
  </cols>
  <sheetData>
    <row r="1" spans="1:20" ht="23.25" customHeight="1"/>
    <row r="2" spans="1:20" ht="21.95" customHeight="1">
      <c r="B2" s="433" t="s">
        <v>118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</row>
    <row r="3" spans="1:20" ht="21.95" customHeight="1" thickBot="1">
      <c r="B3" s="382" t="s">
        <v>58</v>
      </c>
      <c r="C3" s="76"/>
      <c r="D3" s="76"/>
      <c r="E3" s="76"/>
      <c r="F3" s="327"/>
      <c r="H3" s="107"/>
      <c r="I3" s="413"/>
      <c r="J3" s="413"/>
      <c r="K3" s="413"/>
      <c r="L3" s="103" t="s">
        <v>54</v>
      </c>
    </row>
    <row r="4" spans="1:20" ht="21.95" customHeight="1" thickTop="1">
      <c r="B4" s="436" t="s">
        <v>14</v>
      </c>
      <c r="C4" s="438" t="s">
        <v>33</v>
      </c>
      <c r="D4" s="438"/>
      <c r="E4" s="438" t="s">
        <v>34</v>
      </c>
      <c r="F4" s="438"/>
      <c r="G4" s="438" t="s">
        <v>35</v>
      </c>
      <c r="H4" s="438"/>
      <c r="I4" s="438" t="s">
        <v>38</v>
      </c>
      <c r="J4" s="438"/>
      <c r="K4" s="438" t="s">
        <v>0</v>
      </c>
      <c r="L4" s="438"/>
    </row>
    <row r="5" spans="1:20" ht="37.5" customHeight="1" thickBot="1">
      <c r="B5" s="437"/>
      <c r="C5" s="104" t="s">
        <v>9</v>
      </c>
      <c r="D5" s="104" t="s">
        <v>10</v>
      </c>
      <c r="E5" s="104" t="s">
        <v>9</v>
      </c>
      <c r="F5" s="423" t="s">
        <v>88</v>
      </c>
      <c r="G5" s="104" t="s">
        <v>9</v>
      </c>
      <c r="H5" s="104" t="s">
        <v>10</v>
      </c>
      <c r="I5" s="104" t="s">
        <v>9</v>
      </c>
      <c r="J5" s="420" t="s">
        <v>10</v>
      </c>
      <c r="K5" s="104" t="s">
        <v>9</v>
      </c>
      <c r="L5" s="419" t="s">
        <v>87</v>
      </c>
    </row>
    <row r="6" spans="1:20" s="394" customFormat="1" ht="21.75" customHeight="1">
      <c r="A6" s="56"/>
      <c r="B6" s="121" t="s">
        <v>43</v>
      </c>
      <c r="C6" s="106">
        <v>1</v>
      </c>
      <c r="D6" s="106">
        <v>247150</v>
      </c>
      <c r="E6" s="106">
        <v>0</v>
      </c>
      <c r="F6" s="106">
        <v>0</v>
      </c>
      <c r="G6" s="414">
        <v>0</v>
      </c>
      <c r="H6" s="106">
        <v>0</v>
      </c>
      <c r="I6" s="106">
        <v>19</v>
      </c>
      <c r="J6" s="106">
        <v>13782637</v>
      </c>
      <c r="K6" s="106">
        <f>C6+E6+G6+I6</f>
        <v>20</v>
      </c>
      <c r="L6" s="106">
        <f t="shared" ref="L6:L24" si="0">D6+F6+H6+J6</f>
        <v>14029787</v>
      </c>
      <c r="M6" s="46"/>
      <c r="N6" s="46"/>
      <c r="O6" s="46"/>
      <c r="P6" s="46"/>
      <c r="Q6" s="46"/>
      <c r="R6" s="46"/>
      <c r="S6" s="46"/>
      <c r="T6" s="46"/>
    </row>
    <row r="7" spans="1:20" s="59" customFormat="1" ht="16.5" customHeight="1">
      <c r="A7" s="46"/>
      <c r="B7" s="120" t="s">
        <v>18</v>
      </c>
      <c r="C7" s="105">
        <v>0</v>
      </c>
      <c r="D7" s="105">
        <v>0</v>
      </c>
      <c r="E7" s="105">
        <v>0</v>
      </c>
      <c r="F7" s="105">
        <v>0</v>
      </c>
      <c r="G7" s="415">
        <v>1</v>
      </c>
      <c r="H7" s="105">
        <v>1099960</v>
      </c>
      <c r="I7" s="105">
        <v>0</v>
      </c>
      <c r="J7" s="105">
        <v>0</v>
      </c>
      <c r="K7" s="105">
        <f>C7+E7+G7+I7</f>
        <v>1</v>
      </c>
      <c r="L7" s="105">
        <f t="shared" si="0"/>
        <v>1099960</v>
      </c>
      <c r="M7" s="46"/>
      <c r="N7" s="46"/>
      <c r="O7" s="46"/>
      <c r="P7" s="46"/>
      <c r="Q7" s="46"/>
      <c r="R7" s="46"/>
      <c r="S7" s="46"/>
      <c r="T7" s="46"/>
    </row>
    <row r="8" spans="1:20" s="394" customFormat="1" ht="16.5" customHeight="1">
      <c r="A8" s="56"/>
      <c r="B8" s="121" t="s">
        <v>19</v>
      </c>
      <c r="C8" s="106">
        <v>0</v>
      </c>
      <c r="D8" s="100">
        <v>0</v>
      </c>
      <c r="E8" s="106">
        <v>0</v>
      </c>
      <c r="F8" s="106">
        <v>0</v>
      </c>
      <c r="G8" s="414">
        <v>0</v>
      </c>
      <c r="H8" s="106">
        <v>0</v>
      </c>
      <c r="I8" s="100">
        <v>3</v>
      </c>
      <c r="J8" s="106">
        <v>1587587</v>
      </c>
      <c r="K8" s="106">
        <v>3</v>
      </c>
      <c r="L8" s="106">
        <f t="shared" si="0"/>
        <v>1587587</v>
      </c>
      <c r="M8" s="46"/>
      <c r="N8" s="46"/>
      <c r="O8" s="46"/>
      <c r="P8" s="46"/>
      <c r="Q8" s="46"/>
      <c r="R8" s="46"/>
      <c r="S8" s="46"/>
      <c r="T8" s="46"/>
    </row>
    <row r="9" spans="1:20" s="396" customFormat="1" ht="16.5" customHeight="1">
      <c r="A9" s="49"/>
      <c r="B9" s="395" t="s">
        <v>21</v>
      </c>
      <c r="C9" s="279">
        <v>0</v>
      </c>
      <c r="D9" s="279">
        <v>0</v>
      </c>
      <c r="E9" s="279">
        <v>0</v>
      </c>
      <c r="F9" s="279">
        <v>0</v>
      </c>
      <c r="G9" s="416">
        <v>0</v>
      </c>
      <c r="H9" s="279">
        <v>0</v>
      </c>
      <c r="I9" s="279">
        <v>1</v>
      </c>
      <c r="J9" s="279">
        <v>864105</v>
      </c>
      <c r="K9" s="279">
        <v>1</v>
      </c>
      <c r="L9" s="279">
        <f t="shared" si="0"/>
        <v>864105</v>
      </c>
      <c r="M9" s="46"/>
      <c r="N9" s="46"/>
      <c r="O9" s="46"/>
      <c r="P9" s="46"/>
      <c r="Q9" s="46"/>
      <c r="R9" s="46"/>
      <c r="S9" s="46"/>
      <c r="T9" s="46"/>
    </row>
    <row r="10" spans="1:20" s="394" customFormat="1" ht="18.75" customHeight="1">
      <c r="A10" s="56"/>
      <c r="B10" s="121" t="s">
        <v>31</v>
      </c>
      <c r="C10" s="100">
        <v>0</v>
      </c>
      <c r="D10" s="100">
        <v>0</v>
      </c>
      <c r="E10" s="100">
        <v>0</v>
      </c>
      <c r="F10" s="100">
        <v>0</v>
      </c>
      <c r="G10" s="414">
        <v>0</v>
      </c>
      <c r="H10" s="100">
        <v>0</v>
      </c>
      <c r="I10" s="100">
        <v>2</v>
      </c>
      <c r="J10" s="100">
        <v>1773577</v>
      </c>
      <c r="K10" s="100">
        <v>2</v>
      </c>
      <c r="L10" s="100">
        <f t="shared" si="0"/>
        <v>1773577</v>
      </c>
      <c r="M10" s="46"/>
      <c r="N10" s="46"/>
      <c r="O10" s="46"/>
      <c r="P10" s="46"/>
      <c r="Q10" s="46"/>
      <c r="R10" s="46"/>
      <c r="S10" s="46"/>
      <c r="T10" s="46"/>
    </row>
    <row r="11" spans="1:20" s="396" customFormat="1" ht="18.75" customHeight="1">
      <c r="A11" s="49"/>
      <c r="B11" s="395" t="s">
        <v>37</v>
      </c>
      <c r="C11" s="397">
        <v>0</v>
      </c>
      <c r="D11" s="397">
        <v>0</v>
      </c>
      <c r="E11" s="397">
        <v>0</v>
      </c>
      <c r="F11" s="397">
        <v>0</v>
      </c>
      <c r="G11" s="416">
        <v>0</v>
      </c>
      <c r="H11" s="397">
        <v>0</v>
      </c>
      <c r="I11" s="397">
        <v>1</v>
      </c>
      <c r="J11" s="397">
        <v>1928917</v>
      </c>
      <c r="K11" s="397">
        <v>1</v>
      </c>
      <c r="L11" s="397">
        <f t="shared" si="0"/>
        <v>1928917</v>
      </c>
      <c r="M11" s="46"/>
      <c r="N11" s="46"/>
      <c r="O11" s="46"/>
      <c r="P11" s="46"/>
      <c r="Q11" s="46"/>
      <c r="R11" s="46"/>
      <c r="S11" s="46"/>
      <c r="T11" s="46"/>
    </row>
    <row r="12" spans="1:20" s="394" customFormat="1" ht="16.5" customHeight="1">
      <c r="A12" s="56"/>
      <c r="B12" s="121" t="s">
        <v>63</v>
      </c>
      <c r="C12" s="106">
        <v>0</v>
      </c>
      <c r="D12" s="106">
        <v>0</v>
      </c>
      <c r="E12" s="106">
        <v>0</v>
      </c>
      <c r="F12" s="106">
        <v>0</v>
      </c>
      <c r="G12" s="414">
        <v>27</v>
      </c>
      <c r="H12" s="106">
        <v>122826564</v>
      </c>
      <c r="I12" s="106">
        <v>3</v>
      </c>
      <c r="J12" s="106">
        <v>8928117</v>
      </c>
      <c r="K12" s="106">
        <v>30</v>
      </c>
      <c r="L12" s="106">
        <v>131754681</v>
      </c>
      <c r="M12" s="46"/>
      <c r="N12" s="46"/>
      <c r="O12" s="46"/>
      <c r="P12" s="46"/>
      <c r="Q12" s="46"/>
      <c r="R12" s="46"/>
      <c r="S12" s="46"/>
      <c r="T12" s="46"/>
    </row>
    <row r="13" spans="1:20" s="396" customFormat="1" ht="16.5" customHeight="1">
      <c r="A13" s="49"/>
      <c r="B13" s="395" t="s">
        <v>22</v>
      </c>
      <c r="C13" s="279">
        <v>0</v>
      </c>
      <c r="D13" s="279">
        <v>0</v>
      </c>
      <c r="E13" s="279">
        <v>0</v>
      </c>
      <c r="F13" s="279">
        <v>0</v>
      </c>
      <c r="G13" s="416">
        <v>7</v>
      </c>
      <c r="H13" s="279">
        <v>16666899</v>
      </c>
      <c r="I13" s="279">
        <v>1</v>
      </c>
      <c r="J13" s="279">
        <v>1340738</v>
      </c>
      <c r="K13" s="279">
        <v>8</v>
      </c>
      <c r="L13" s="279">
        <f t="shared" si="0"/>
        <v>18007637</v>
      </c>
      <c r="M13" s="46"/>
      <c r="N13" s="46"/>
      <c r="O13" s="46"/>
      <c r="P13" s="46"/>
      <c r="Q13" s="46"/>
      <c r="R13" s="46"/>
      <c r="S13" s="46"/>
      <c r="T13" s="46"/>
    </row>
    <row r="14" spans="1:20" s="394" customFormat="1" ht="16.5" customHeight="1">
      <c r="A14" s="56"/>
      <c r="B14" s="121" t="s">
        <v>23</v>
      </c>
      <c r="C14" s="100">
        <v>0</v>
      </c>
      <c r="D14" s="100">
        <v>0</v>
      </c>
      <c r="E14" s="100">
        <v>0</v>
      </c>
      <c r="F14" s="100">
        <v>0</v>
      </c>
      <c r="G14" s="414">
        <v>0</v>
      </c>
      <c r="H14" s="100">
        <v>0</v>
      </c>
      <c r="I14" s="100">
        <v>1</v>
      </c>
      <c r="J14" s="100">
        <v>670037</v>
      </c>
      <c r="K14" s="100">
        <v>1</v>
      </c>
      <c r="L14" s="100">
        <f t="shared" si="0"/>
        <v>670037</v>
      </c>
      <c r="M14" s="46"/>
      <c r="N14" s="46"/>
      <c r="O14" s="46"/>
      <c r="P14" s="46"/>
      <c r="Q14" s="46"/>
      <c r="R14" s="46"/>
      <c r="S14" s="46"/>
      <c r="T14" s="46"/>
    </row>
    <row r="15" spans="1:20" s="396" customFormat="1" ht="16.5" customHeight="1">
      <c r="A15" s="49"/>
      <c r="B15" s="395" t="s">
        <v>91</v>
      </c>
      <c r="C15" s="397">
        <v>0</v>
      </c>
      <c r="D15" s="397">
        <v>0</v>
      </c>
      <c r="E15" s="397">
        <v>0</v>
      </c>
      <c r="F15" s="397">
        <v>0</v>
      </c>
      <c r="G15" s="416">
        <v>0</v>
      </c>
      <c r="H15" s="397">
        <v>0</v>
      </c>
      <c r="I15" s="397">
        <v>2</v>
      </c>
      <c r="J15" s="397">
        <v>1333758</v>
      </c>
      <c r="K15" s="397">
        <v>2</v>
      </c>
      <c r="L15" s="397">
        <f t="shared" si="0"/>
        <v>1333758</v>
      </c>
      <c r="M15" s="46"/>
      <c r="N15" s="46"/>
      <c r="O15" s="46"/>
      <c r="P15" s="46"/>
      <c r="Q15" s="46"/>
      <c r="R15" s="52"/>
      <c r="S15" s="46"/>
      <c r="T15" s="46"/>
    </row>
    <row r="16" spans="1:20" s="394" customFormat="1" ht="16.5" customHeight="1">
      <c r="A16" s="56"/>
      <c r="B16" s="121" t="s">
        <v>24</v>
      </c>
      <c r="C16" s="106">
        <v>0</v>
      </c>
      <c r="D16" s="106">
        <v>0</v>
      </c>
      <c r="E16" s="106">
        <v>14</v>
      </c>
      <c r="F16" s="106">
        <v>96619030</v>
      </c>
      <c r="G16" s="414">
        <v>0</v>
      </c>
      <c r="H16" s="106">
        <v>0</v>
      </c>
      <c r="I16" s="106">
        <v>0</v>
      </c>
      <c r="J16" s="106">
        <v>0</v>
      </c>
      <c r="K16" s="106">
        <v>14</v>
      </c>
      <c r="L16" s="106">
        <f t="shared" si="0"/>
        <v>96619030</v>
      </c>
      <c r="M16" s="46"/>
      <c r="N16" s="46"/>
      <c r="O16" s="46"/>
      <c r="P16" s="46"/>
      <c r="Q16" s="46"/>
      <c r="R16" s="46"/>
      <c r="S16" s="46"/>
      <c r="T16" s="46"/>
    </row>
    <row r="17" spans="1:20" s="59" customFormat="1" ht="16.5" customHeight="1">
      <c r="A17" s="46"/>
      <c r="B17" s="120" t="s">
        <v>121</v>
      </c>
      <c r="C17" s="105">
        <v>0</v>
      </c>
      <c r="D17" s="105">
        <v>0</v>
      </c>
      <c r="E17" s="105">
        <v>0</v>
      </c>
      <c r="F17" s="105">
        <v>0</v>
      </c>
      <c r="G17" s="415">
        <v>0</v>
      </c>
      <c r="H17" s="105">
        <v>0</v>
      </c>
      <c r="I17" s="105">
        <v>8</v>
      </c>
      <c r="J17" s="105">
        <v>124342052</v>
      </c>
      <c r="K17" s="105">
        <v>8</v>
      </c>
      <c r="L17" s="105">
        <f t="shared" si="0"/>
        <v>124342052</v>
      </c>
      <c r="M17" s="46"/>
      <c r="N17" s="46"/>
      <c r="O17" s="46"/>
      <c r="P17" s="46"/>
      <c r="Q17" s="46"/>
      <c r="R17" s="46"/>
      <c r="S17" s="46"/>
      <c r="T17" s="46"/>
    </row>
    <row r="18" spans="1:20" s="59" customFormat="1" ht="16.5" customHeight="1">
      <c r="A18" s="46"/>
      <c r="B18" s="121" t="s">
        <v>25</v>
      </c>
      <c r="C18" s="106">
        <v>0</v>
      </c>
      <c r="D18" s="106">
        <v>0</v>
      </c>
      <c r="E18" s="106">
        <v>0</v>
      </c>
      <c r="F18" s="106">
        <v>0</v>
      </c>
      <c r="G18" s="414">
        <v>1</v>
      </c>
      <c r="H18" s="106">
        <v>2853829</v>
      </c>
      <c r="I18" s="106">
        <v>2</v>
      </c>
      <c r="J18" s="106">
        <v>3803844</v>
      </c>
      <c r="K18" s="106">
        <v>3</v>
      </c>
      <c r="L18" s="106">
        <f t="shared" si="0"/>
        <v>6657673</v>
      </c>
      <c r="M18" s="46"/>
      <c r="N18" s="46"/>
      <c r="O18" s="46"/>
      <c r="P18" s="46"/>
      <c r="Q18" s="46"/>
      <c r="R18" s="46"/>
      <c r="S18" s="46"/>
      <c r="T18" s="46"/>
    </row>
    <row r="19" spans="1:20" s="396" customFormat="1" ht="16.5" customHeight="1">
      <c r="A19" s="49"/>
      <c r="B19" s="395" t="s">
        <v>92</v>
      </c>
      <c r="C19" s="279">
        <v>0</v>
      </c>
      <c r="D19" s="279">
        <v>0</v>
      </c>
      <c r="E19" s="279">
        <v>0</v>
      </c>
      <c r="F19" s="279">
        <v>0</v>
      </c>
      <c r="G19" s="416">
        <v>2</v>
      </c>
      <c r="H19" s="279">
        <v>17886455</v>
      </c>
      <c r="I19" s="279">
        <v>2</v>
      </c>
      <c r="J19" s="279">
        <v>55802000</v>
      </c>
      <c r="K19" s="279">
        <v>4</v>
      </c>
      <c r="L19" s="279">
        <f t="shared" si="0"/>
        <v>73688455</v>
      </c>
      <c r="M19" s="46"/>
      <c r="N19" s="46"/>
      <c r="O19" s="46"/>
      <c r="P19" s="46"/>
      <c r="Q19" s="46"/>
      <c r="R19" s="46"/>
      <c r="S19" s="46"/>
      <c r="T19" s="46"/>
    </row>
    <row r="20" spans="1:20" s="394" customFormat="1" ht="16.5" customHeight="1">
      <c r="A20" s="56"/>
      <c r="B20" s="121" t="s">
        <v>27</v>
      </c>
      <c r="C20" s="100">
        <v>0</v>
      </c>
      <c r="D20" s="100">
        <v>0</v>
      </c>
      <c r="E20" s="100">
        <v>1</v>
      </c>
      <c r="F20" s="100">
        <v>10975219</v>
      </c>
      <c r="G20" s="414">
        <v>14</v>
      </c>
      <c r="H20" s="100">
        <v>19836482</v>
      </c>
      <c r="I20" s="100">
        <v>8</v>
      </c>
      <c r="J20" s="100">
        <v>24466739</v>
      </c>
      <c r="K20" s="100">
        <f>C20+E20+G20+I20</f>
        <v>23</v>
      </c>
      <c r="L20" s="100">
        <f>D20+F20+H20+J20</f>
        <v>55278440</v>
      </c>
      <c r="M20" s="46"/>
      <c r="N20" s="46"/>
      <c r="O20" s="46"/>
      <c r="P20" s="46"/>
      <c r="Q20" s="52"/>
      <c r="R20" s="46"/>
      <c r="S20" s="46"/>
      <c r="T20" s="46"/>
    </row>
    <row r="21" spans="1:20" s="396" customFormat="1" ht="16.5" customHeight="1">
      <c r="A21" s="49"/>
      <c r="B21" s="395" t="s">
        <v>26</v>
      </c>
      <c r="C21" s="397">
        <v>0</v>
      </c>
      <c r="D21" s="397">
        <v>0</v>
      </c>
      <c r="E21" s="397">
        <v>0</v>
      </c>
      <c r="F21" s="397">
        <v>0</v>
      </c>
      <c r="G21" s="416">
        <v>0</v>
      </c>
      <c r="H21" s="397">
        <v>0</v>
      </c>
      <c r="I21" s="397">
        <v>1</v>
      </c>
      <c r="J21" s="397">
        <v>112427</v>
      </c>
      <c r="K21" s="397">
        <v>1</v>
      </c>
      <c r="L21" s="397">
        <f t="shared" si="0"/>
        <v>112427</v>
      </c>
      <c r="M21" s="46"/>
      <c r="N21" s="46"/>
      <c r="O21" s="46"/>
      <c r="P21" s="46"/>
      <c r="Q21" s="46"/>
      <c r="R21" s="46"/>
      <c r="S21" s="46"/>
      <c r="T21" s="46"/>
    </row>
    <row r="22" spans="1:20" s="394" customFormat="1" ht="16.5" customHeight="1">
      <c r="A22" s="56"/>
      <c r="B22" s="121" t="s">
        <v>93</v>
      </c>
      <c r="C22" s="106">
        <v>0</v>
      </c>
      <c r="D22" s="106">
        <v>0</v>
      </c>
      <c r="E22" s="106">
        <v>0</v>
      </c>
      <c r="F22" s="106">
        <v>0</v>
      </c>
      <c r="G22" s="414">
        <v>0</v>
      </c>
      <c r="H22" s="106">
        <v>0</v>
      </c>
      <c r="I22" s="106">
        <v>2</v>
      </c>
      <c r="J22" s="106">
        <v>420720</v>
      </c>
      <c r="K22" s="106">
        <v>2</v>
      </c>
      <c r="L22" s="106">
        <f t="shared" si="0"/>
        <v>420720</v>
      </c>
      <c r="M22" s="46"/>
      <c r="N22" s="46"/>
      <c r="O22" s="46"/>
      <c r="P22" s="46"/>
      <c r="Q22" s="46"/>
      <c r="R22" s="46"/>
      <c r="S22" s="46"/>
      <c r="T22" s="46"/>
    </row>
    <row r="23" spans="1:20" s="396" customFormat="1" ht="16.5" customHeight="1">
      <c r="A23" s="49"/>
      <c r="B23" s="395" t="s">
        <v>94</v>
      </c>
      <c r="C23" s="279">
        <v>0</v>
      </c>
      <c r="D23" s="279">
        <v>0</v>
      </c>
      <c r="E23" s="279">
        <v>0</v>
      </c>
      <c r="F23" s="279">
        <v>0</v>
      </c>
      <c r="G23" s="416">
        <v>0</v>
      </c>
      <c r="H23" s="279">
        <v>0</v>
      </c>
      <c r="I23" s="279">
        <v>5</v>
      </c>
      <c r="J23" s="279">
        <v>4072099</v>
      </c>
      <c r="K23" s="279">
        <v>5</v>
      </c>
      <c r="L23" s="279">
        <f t="shared" si="0"/>
        <v>4072099</v>
      </c>
      <c r="M23" s="46"/>
      <c r="N23" s="46"/>
      <c r="O23" s="46"/>
      <c r="P23" s="46"/>
      <c r="Q23" s="46"/>
      <c r="R23" s="46"/>
      <c r="S23" s="46"/>
      <c r="T23" s="46"/>
    </row>
    <row r="24" spans="1:20" s="59" customFormat="1" ht="16.5" customHeight="1" thickBot="1">
      <c r="A24" s="46"/>
      <c r="B24" s="228" t="s">
        <v>30</v>
      </c>
      <c r="C24" s="229">
        <v>0</v>
      </c>
      <c r="D24" s="229">
        <v>0</v>
      </c>
      <c r="E24" s="229">
        <v>0</v>
      </c>
      <c r="F24" s="229">
        <v>0</v>
      </c>
      <c r="G24" s="417">
        <v>0</v>
      </c>
      <c r="H24" s="229">
        <v>0</v>
      </c>
      <c r="I24" s="229">
        <v>1</v>
      </c>
      <c r="J24" s="229">
        <v>408000</v>
      </c>
      <c r="K24" s="229">
        <v>1</v>
      </c>
      <c r="L24" s="229">
        <f t="shared" si="0"/>
        <v>408000</v>
      </c>
      <c r="M24" s="46"/>
      <c r="N24" s="46"/>
      <c r="O24" s="46"/>
      <c r="P24" s="46"/>
      <c r="Q24" s="46"/>
      <c r="R24" s="46"/>
      <c r="S24" s="46"/>
      <c r="T24" s="46"/>
    </row>
    <row r="25" spans="1:20" ht="16.5" customHeight="1" thickBot="1">
      <c r="B25" s="230" t="s">
        <v>0</v>
      </c>
      <c r="C25" s="231">
        <f>C6+C7+C8+C9+C10+C11+C10+C12+C13+C14+C15+C16+C17+C18+C19+C20+C21+C22+C23+C24</f>
        <v>1</v>
      </c>
      <c r="D25" s="231">
        <f t="shared" ref="D25:I25" si="1">SUM(D6:D24)</f>
        <v>247150</v>
      </c>
      <c r="E25" s="231">
        <f t="shared" si="1"/>
        <v>15</v>
      </c>
      <c r="F25" s="231">
        <f t="shared" si="1"/>
        <v>107594249</v>
      </c>
      <c r="G25" s="418">
        <f>SUM(G6:G24)</f>
        <v>52</v>
      </c>
      <c r="H25" s="231">
        <f>SUM(H6:H24)</f>
        <v>181170189</v>
      </c>
      <c r="I25" s="231">
        <f t="shared" si="1"/>
        <v>62</v>
      </c>
      <c r="J25" s="231">
        <f t="shared" ref="J25" si="2">SUM(J6:J24)</f>
        <v>245637354</v>
      </c>
      <c r="K25" s="231">
        <f>SUM(K6:K24)</f>
        <v>130</v>
      </c>
      <c r="L25" s="231">
        <f>SUM(L6:L24)</f>
        <v>534648942</v>
      </c>
    </row>
    <row r="26" spans="1:20" ht="27.75" customHeight="1" thickTop="1">
      <c r="B26" s="454" t="s">
        <v>198</v>
      </c>
      <c r="C26" s="454"/>
      <c r="D26" s="454"/>
      <c r="E26" s="454"/>
      <c r="J26" s="11"/>
      <c r="K26" s="15"/>
      <c r="L26" s="15"/>
    </row>
    <row r="27" spans="1:20" ht="25.5" customHeight="1"/>
    <row r="28" spans="1:20" ht="21.95" customHeight="1">
      <c r="E28" s="62"/>
      <c r="F28" s="62"/>
    </row>
    <row r="31" spans="1:20" ht="21.95" customHeight="1">
      <c r="G31" s="63"/>
    </row>
    <row r="32" spans="1:20" ht="21.95" customHeight="1">
      <c r="G32" s="64"/>
      <c r="H32" s="60"/>
    </row>
    <row r="33" spans="4:4" ht="21.95" customHeight="1">
      <c r="D33" s="65"/>
    </row>
  </sheetData>
  <mergeCells count="8">
    <mergeCell ref="B2:L2"/>
    <mergeCell ref="B26:E26"/>
    <mergeCell ref="G4:H4"/>
    <mergeCell ref="I4:J4"/>
    <mergeCell ref="K4:L4"/>
    <mergeCell ref="B4:B5"/>
    <mergeCell ref="C4:D4"/>
    <mergeCell ref="E4:F4"/>
  </mergeCells>
  <printOptions horizontalCentered="1"/>
  <pageMargins left="0" right="0" top="0.74803149606299213" bottom="0.74803149606299213" header="0.31496062992125984" footer="0.31496062992125984"/>
  <pageSetup paperSize="9" scale="9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2:L33"/>
  <sheetViews>
    <sheetView rightToLeft="1" view="pageBreakPreview" topLeftCell="A3" zoomScale="89" zoomScaleSheetLayoutView="89" workbookViewId="0">
      <selection activeCell="L20" sqref="L20"/>
    </sheetView>
  </sheetViews>
  <sheetFormatPr defaultRowHeight="21.95" customHeight="1"/>
  <cols>
    <col min="1" max="1" width="2.28515625" style="66" customWidth="1"/>
    <col min="2" max="2" width="14.5703125" style="124" customWidth="1"/>
    <col min="3" max="3" width="6" style="66" customWidth="1"/>
    <col min="4" max="4" width="12.28515625" style="66" bestFit="1" customWidth="1"/>
    <col min="5" max="5" width="6.28515625" style="66" customWidth="1"/>
    <col min="6" max="6" width="15.5703125" style="66" bestFit="1" customWidth="1"/>
    <col min="7" max="7" width="6.5703125" style="66" customWidth="1"/>
    <col min="8" max="8" width="13.5703125" style="66" bestFit="1" customWidth="1"/>
    <col min="9" max="9" width="7.5703125" style="66" customWidth="1"/>
    <col min="10" max="10" width="17.85546875" style="66" customWidth="1"/>
    <col min="11" max="11" width="7.85546875" style="66" customWidth="1"/>
    <col min="12" max="12" width="20.5703125" style="66" customWidth="1"/>
    <col min="13" max="16384" width="9.140625" style="66"/>
  </cols>
  <sheetData>
    <row r="2" spans="2:12" ht="45.75" customHeight="1"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</row>
    <row r="3" spans="2:12" ht="21.95" customHeight="1">
      <c r="B3" s="433" t="s">
        <v>189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</row>
    <row r="4" spans="2:12" ht="21.95" customHeight="1" thickBot="1">
      <c r="B4" s="123" t="s">
        <v>59</v>
      </c>
      <c r="C4" s="101"/>
      <c r="D4" s="101"/>
      <c r="E4" s="101"/>
      <c r="F4" s="101"/>
      <c r="G4" s="101"/>
      <c r="H4" s="101"/>
      <c r="I4" s="101"/>
      <c r="J4" s="101"/>
      <c r="K4" s="101"/>
      <c r="L4" s="328" t="s">
        <v>54</v>
      </c>
    </row>
    <row r="5" spans="2:12" ht="21.95" customHeight="1" thickTop="1">
      <c r="B5" s="456" t="s">
        <v>77</v>
      </c>
      <c r="C5" s="458" t="s">
        <v>79</v>
      </c>
      <c r="D5" s="458"/>
      <c r="E5" s="458" t="s">
        <v>80</v>
      </c>
      <c r="F5" s="458"/>
      <c r="G5" s="458" t="s">
        <v>81</v>
      </c>
      <c r="H5" s="458"/>
      <c r="I5" s="458" t="s">
        <v>42</v>
      </c>
      <c r="J5" s="458"/>
      <c r="K5" s="458" t="s">
        <v>0</v>
      </c>
      <c r="L5" s="458"/>
    </row>
    <row r="6" spans="2:12" ht="21.95" customHeight="1" thickBot="1">
      <c r="B6" s="457"/>
      <c r="C6" s="291" t="s">
        <v>9</v>
      </c>
      <c r="D6" s="292" t="s">
        <v>10</v>
      </c>
      <c r="E6" s="291" t="s">
        <v>9</v>
      </c>
      <c r="F6" s="292" t="s">
        <v>10</v>
      </c>
      <c r="G6" s="291" t="s">
        <v>9</v>
      </c>
      <c r="H6" s="292" t="s">
        <v>10</v>
      </c>
      <c r="I6" s="291" t="s">
        <v>9</v>
      </c>
      <c r="J6" s="292" t="s">
        <v>10</v>
      </c>
      <c r="K6" s="291" t="s">
        <v>9</v>
      </c>
      <c r="L6" s="292" t="s">
        <v>10</v>
      </c>
    </row>
    <row r="7" spans="2:12" ht="16.5" customHeight="1">
      <c r="B7" s="159" t="s">
        <v>13</v>
      </c>
      <c r="C7" s="160">
        <v>0</v>
      </c>
      <c r="D7" s="160">
        <v>0</v>
      </c>
      <c r="E7" s="160">
        <v>0</v>
      </c>
      <c r="F7" s="160">
        <v>0</v>
      </c>
      <c r="G7" s="160">
        <v>1</v>
      </c>
      <c r="H7" s="160">
        <v>415000</v>
      </c>
      <c r="I7" s="160">
        <v>0</v>
      </c>
      <c r="J7" s="160">
        <v>0</v>
      </c>
      <c r="K7" s="160">
        <v>1</v>
      </c>
      <c r="L7" s="160">
        <f t="shared" ref="L7:L19" si="0">D7+F7+H7+J7</f>
        <v>415000</v>
      </c>
    </row>
    <row r="8" spans="2:12" ht="16.5" customHeight="1">
      <c r="B8" s="161" t="s">
        <v>1</v>
      </c>
      <c r="C8" s="162">
        <v>2</v>
      </c>
      <c r="D8" s="162">
        <v>436500</v>
      </c>
      <c r="E8" s="162">
        <v>10</v>
      </c>
      <c r="F8" s="162">
        <v>29489722</v>
      </c>
      <c r="G8" s="162">
        <v>6</v>
      </c>
      <c r="H8" s="162">
        <v>16844792</v>
      </c>
      <c r="I8" s="162">
        <v>3</v>
      </c>
      <c r="J8" s="162">
        <v>2191632</v>
      </c>
      <c r="K8" s="162">
        <v>21</v>
      </c>
      <c r="L8" s="162">
        <f t="shared" si="0"/>
        <v>48962646</v>
      </c>
    </row>
    <row r="9" spans="2:12" s="400" customFormat="1" ht="16.5" customHeight="1">
      <c r="B9" s="398" t="s">
        <v>115</v>
      </c>
      <c r="C9" s="399">
        <v>0</v>
      </c>
      <c r="D9" s="399">
        <v>0</v>
      </c>
      <c r="E9" s="399">
        <v>12</v>
      </c>
      <c r="F9" s="399">
        <v>20350199</v>
      </c>
      <c r="G9" s="399">
        <v>0</v>
      </c>
      <c r="H9" s="399">
        <v>0</v>
      </c>
      <c r="I9" s="399">
        <v>0</v>
      </c>
      <c r="J9" s="399">
        <v>0</v>
      </c>
      <c r="K9" s="399">
        <v>12</v>
      </c>
      <c r="L9" s="399">
        <f t="shared" si="0"/>
        <v>20350199</v>
      </c>
    </row>
    <row r="10" spans="2:12" s="401" customFormat="1" ht="16.5" customHeight="1">
      <c r="B10" s="161" t="s">
        <v>2</v>
      </c>
      <c r="C10" s="162">
        <v>0</v>
      </c>
      <c r="D10" s="162">
        <v>0</v>
      </c>
      <c r="E10" s="162">
        <v>9</v>
      </c>
      <c r="F10" s="162">
        <v>923457193</v>
      </c>
      <c r="G10" s="162">
        <v>8</v>
      </c>
      <c r="H10" s="162">
        <v>43210362</v>
      </c>
      <c r="I10" s="162">
        <v>4</v>
      </c>
      <c r="J10" s="162">
        <v>14413461</v>
      </c>
      <c r="K10" s="162">
        <v>21</v>
      </c>
      <c r="L10" s="162">
        <f>D10+F10+H10+J10</f>
        <v>981081016</v>
      </c>
    </row>
    <row r="11" spans="2:12" s="400" customFormat="1" ht="16.5" customHeight="1">
      <c r="B11" s="398" t="s">
        <v>3</v>
      </c>
      <c r="C11" s="399">
        <v>4</v>
      </c>
      <c r="D11" s="399">
        <v>22583530</v>
      </c>
      <c r="E11" s="399">
        <v>19</v>
      </c>
      <c r="F11" s="399">
        <v>33243834</v>
      </c>
      <c r="G11" s="399">
        <v>4</v>
      </c>
      <c r="H11" s="399">
        <v>76444480</v>
      </c>
      <c r="I11" s="399">
        <v>0</v>
      </c>
      <c r="J11" s="399">
        <v>0</v>
      </c>
      <c r="K11" s="399">
        <v>27</v>
      </c>
      <c r="L11" s="399">
        <f t="shared" si="0"/>
        <v>132271844</v>
      </c>
    </row>
    <row r="12" spans="2:12" ht="16.5" customHeight="1">
      <c r="B12" s="161" t="s">
        <v>116</v>
      </c>
      <c r="C12" s="162">
        <v>0</v>
      </c>
      <c r="D12" s="162">
        <v>0</v>
      </c>
      <c r="E12" s="162">
        <v>0</v>
      </c>
      <c r="F12" s="162">
        <v>0</v>
      </c>
      <c r="G12" s="162">
        <v>1</v>
      </c>
      <c r="H12" s="162">
        <v>2644172</v>
      </c>
      <c r="I12" s="162">
        <v>0</v>
      </c>
      <c r="J12" s="162">
        <v>0</v>
      </c>
      <c r="K12" s="162">
        <v>1</v>
      </c>
      <c r="L12" s="162">
        <f t="shared" si="0"/>
        <v>2644172</v>
      </c>
    </row>
    <row r="13" spans="2:12" ht="16.5" customHeight="1">
      <c r="B13" s="163" t="s">
        <v>5</v>
      </c>
      <c r="C13" s="164">
        <v>1</v>
      </c>
      <c r="D13" s="164">
        <v>19845176</v>
      </c>
      <c r="E13" s="164">
        <v>0</v>
      </c>
      <c r="F13" s="164">
        <v>0</v>
      </c>
      <c r="G13" s="164">
        <v>3</v>
      </c>
      <c r="H13" s="164">
        <v>4853332</v>
      </c>
      <c r="I13" s="164">
        <v>0</v>
      </c>
      <c r="J13" s="164">
        <v>0</v>
      </c>
      <c r="K13" s="164">
        <v>4</v>
      </c>
      <c r="L13" s="164">
        <f t="shared" si="0"/>
        <v>24698508</v>
      </c>
    </row>
    <row r="14" spans="2:12" s="401" customFormat="1" ht="16.5" customHeight="1">
      <c r="B14" s="161" t="s">
        <v>117</v>
      </c>
      <c r="C14" s="162">
        <v>1</v>
      </c>
      <c r="D14" s="162">
        <v>994050</v>
      </c>
      <c r="E14" s="162">
        <v>5</v>
      </c>
      <c r="F14" s="162">
        <v>18402188</v>
      </c>
      <c r="G14" s="162">
        <v>0</v>
      </c>
      <c r="H14" s="162">
        <v>0</v>
      </c>
      <c r="I14" s="162">
        <v>0</v>
      </c>
      <c r="J14" s="162">
        <v>0</v>
      </c>
      <c r="K14" s="162">
        <v>6</v>
      </c>
      <c r="L14" s="162">
        <f t="shared" si="0"/>
        <v>19396238</v>
      </c>
    </row>
    <row r="15" spans="2:12" s="400" customFormat="1" ht="16.5" customHeight="1">
      <c r="B15" s="398" t="s">
        <v>89</v>
      </c>
      <c r="C15" s="399">
        <v>0</v>
      </c>
      <c r="D15" s="399">
        <v>0</v>
      </c>
      <c r="E15" s="399">
        <v>3</v>
      </c>
      <c r="F15" s="399">
        <v>932303</v>
      </c>
      <c r="G15" s="399">
        <v>0</v>
      </c>
      <c r="H15" s="399">
        <v>0</v>
      </c>
      <c r="I15" s="399">
        <v>0</v>
      </c>
      <c r="J15" s="399">
        <v>0</v>
      </c>
      <c r="K15" s="399">
        <v>3</v>
      </c>
      <c r="L15" s="399">
        <f t="shared" si="0"/>
        <v>932303</v>
      </c>
    </row>
    <row r="16" spans="2:12" s="401" customFormat="1" ht="16.5" customHeight="1">
      <c r="B16" s="161" t="s">
        <v>90</v>
      </c>
      <c r="C16" s="162">
        <v>5</v>
      </c>
      <c r="D16" s="162">
        <v>295964</v>
      </c>
      <c r="E16" s="162">
        <v>38</v>
      </c>
      <c r="F16" s="162">
        <v>4025835</v>
      </c>
      <c r="G16" s="162">
        <v>1</v>
      </c>
      <c r="H16" s="162">
        <v>2488</v>
      </c>
      <c r="I16" s="162">
        <v>0</v>
      </c>
      <c r="J16" s="162">
        <v>0</v>
      </c>
      <c r="K16" s="162">
        <v>44</v>
      </c>
      <c r="L16" s="162">
        <f t="shared" si="0"/>
        <v>4324287</v>
      </c>
    </row>
    <row r="17" spans="2:12" ht="16.5" customHeight="1">
      <c r="B17" s="163" t="s">
        <v>4</v>
      </c>
      <c r="C17" s="164">
        <v>0</v>
      </c>
      <c r="D17" s="164">
        <v>0</v>
      </c>
      <c r="E17" s="164">
        <v>1</v>
      </c>
      <c r="F17" s="164">
        <v>91580</v>
      </c>
      <c r="G17" s="164">
        <v>1</v>
      </c>
      <c r="H17" s="164">
        <v>249740</v>
      </c>
      <c r="I17" s="164">
        <v>0</v>
      </c>
      <c r="J17" s="164">
        <v>0</v>
      </c>
      <c r="K17" s="164">
        <v>2</v>
      </c>
      <c r="L17" s="164">
        <f t="shared" si="0"/>
        <v>341320</v>
      </c>
    </row>
    <row r="18" spans="2:12" ht="16.5" customHeight="1">
      <c r="B18" s="161" t="s">
        <v>6</v>
      </c>
      <c r="C18" s="162">
        <v>1</v>
      </c>
      <c r="D18" s="162">
        <v>551727</v>
      </c>
      <c r="E18" s="162">
        <v>11</v>
      </c>
      <c r="F18" s="162">
        <v>87067000</v>
      </c>
      <c r="G18" s="162">
        <v>1</v>
      </c>
      <c r="H18" s="162">
        <v>305405</v>
      </c>
      <c r="I18" s="162">
        <v>2</v>
      </c>
      <c r="J18" s="162">
        <v>992657</v>
      </c>
      <c r="K18" s="162">
        <v>15</v>
      </c>
      <c r="L18" s="162">
        <f t="shared" si="0"/>
        <v>88916789</v>
      </c>
    </row>
    <row r="19" spans="2:12" ht="16.5" customHeight="1" thickBot="1">
      <c r="B19" s="232" t="s">
        <v>7</v>
      </c>
      <c r="C19" s="233">
        <v>0</v>
      </c>
      <c r="D19" s="233">
        <v>0</v>
      </c>
      <c r="E19" s="233">
        <v>22</v>
      </c>
      <c r="F19" s="233">
        <v>63697630</v>
      </c>
      <c r="G19" s="233">
        <v>2</v>
      </c>
      <c r="H19" s="233">
        <v>8196408</v>
      </c>
      <c r="I19" s="233">
        <v>10</v>
      </c>
      <c r="J19" s="233">
        <v>12710860</v>
      </c>
      <c r="K19" s="233">
        <v>34</v>
      </c>
      <c r="L19" s="233">
        <f t="shared" si="0"/>
        <v>84604898</v>
      </c>
    </row>
    <row r="20" spans="2:12" ht="16.5" customHeight="1" thickBot="1">
      <c r="B20" s="234" t="s">
        <v>0</v>
      </c>
      <c r="C20" s="235">
        <f t="shared" ref="C20:K20" si="1">SUM(C7:C19)</f>
        <v>14</v>
      </c>
      <c r="D20" s="235">
        <f t="shared" si="1"/>
        <v>44706947</v>
      </c>
      <c r="E20" s="235">
        <f t="shared" si="1"/>
        <v>130</v>
      </c>
      <c r="F20" s="235">
        <f t="shared" si="1"/>
        <v>1180757484</v>
      </c>
      <c r="G20" s="235">
        <f t="shared" si="1"/>
        <v>28</v>
      </c>
      <c r="H20" s="235">
        <f t="shared" si="1"/>
        <v>153166179</v>
      </c>
      <c r="I20" s="235">
        <f t="shared" si="1"/>
        <v>19</v>
      </c>
      <c r="J20" s="235">
        <f>SUM(J7:J19)</f>
        <v>30308610</v>
      </c>
      <c r="K20" s="235">
        <f t="shared" si="1"/>
        <v>191</v>
      </c>
      <c r="L20" s="235">
        <f>SUM(L7:L19)</f>
        <v>1408939220</v>
      </c>
    </row>
    <row r="21" spans="2:12" ht="21.95" customHeight="1" thickTop="1"/>
    <row r="33" spans="9:9" ht="21.95" customHeight="1">
      <c r="I33" s="67"/>
    </row>
  </sheetData>
  <mergeCells count="8">
    <mergeCell ref="B2:L2"/>
    <mergeCell ref="B5:B6"/>
    <mergeCell ref="C5:D5"/>
    <mergeCell ref="I5:J5"/>
    <mergeCell ref="B3:L3"/>
    <mergeCell ref="E5:F5"/>
    <mergeCell ref="G5:H5"/>
    <mergeCell ref="K5:L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23</vt:i4>
      </vt:variant>
    </vt:vector>
  </HeadingPairs>
  <TitlesOfParts>
    <vt:vector size="54" baseType="lpstr">
      <vt:lpstr>جدول20)</vt:lpstr>
      <vt:lpstr>جدول 1</vt:lpstr>
      <vt:lpstr>جدول 2</vt:lpstr>
      <vt:lpstr>جدول 3</vt:lpstr>
      <vt:lpstr>جدول 4</vt:lpstr>
      <vt:lpstr>جدول 5</vt:lpstr>
      <vt:lpstr>جدول 6</vt:lpstr>
      <vt:lpstr>جدول 7</vt:lpstr>
      <vt:lpstr>جدول 8</vt:lpstr>
      <vt:lpstr>جدول 9</vt:lpstr>
      <vt:lpstr>جدول10</vt:lpstr>
      <vt:lpstr>تابع جدول 10</vt:lpstr>
      <vt:lpstr>جدول 11</vt:lpstr>
      <vt:lpstr>تابع جدول 11</vt:lpstr>
      <vt:lpstr>جدول 12</vt:lpstr>
      <vt:lpstr>جدول 13</vt:lpstr>
      <vt:lpstr>كركوك</vt:lpstr>
      <vt:lpstr>ديالى</vt:lpstr>
      <vt:lpstr>الانبار</vt:lpstr>
      <vt:lpstr>بغداد</vt:lpstr>
      <vt:lpstr>بابل</vt:lpstr>
      <vt:lpstr>كربلاء</vt:lpstr>
      <vt:lpstr>واسط</vt:lpstr>
      <vt:lpstr>صلاح الدين</vt:lpstr>
      <vt:lpstr>النجف</vt:lpstr>
      <vt:lpstr>القادسية</vt:lpstr>
      <vt:lpstr>المثنى</vt:lpstr>
      <vt:lpstr>ذي قار</vt:lpstr>
      <vt:lpstr>ميسان</vt:lpstr>
      <vt:lpstr>البصرة</vt:lpstr>
      <vt:lpstr>Sheet1</vt:lpstr>
      <vt:lpstr>الانبار!Print_Area</vt:lpstr>
      <vt:lpstr>البصرة!Print_Area</vt:lpstr>
      <vt:lpstr>النجف!Print_Area</vt:lpstr>
      <vt:lpstr>بابل!Print_Area</vt:lpstr>
      <vt:lpstr>بغداد!Print_Area</vt:lpstr>
      <vt:lpstr>'تابع جدول 10'!Print_Area</vt:lpstr>
      <vt:lpstr>'تابع جدول 11'!Print_Area</vt:lpstr>
      <vt:lpstr>'جدول 1'!Print_Area</vt:lpstr>
      <vt:lpstr>'جدول 11'!Print_Area</vt:lpstr>
      <vt:lpstr>'جدول 12'!Print_Area</vt:lpstr>
      <vt:lpstr>'جدول 2'!Print_Area</vt:lpstr>
      <vt:lpstr>'جدول 3'!Print_Area</vt:lpstr>
      <vt:lpstr>'جدول 4'!Print_Area</vt:lpstr>
      <vt:lpstr>'جدول 5'!Print_Area</vt:lpstr>
      <vt:lpstr>'جدول 6'!Print_Area</vt:lpstr>
      <vt:lpstr>'جدول 7'!Print_Area</vt:lpstr>
      <vt:lpstr>'جدول 9'!Print_Area</vt:lpstr>
      <vt:lpstr>جدول10!Print_Area</vt:lpstr>
      <vt:lpstr>ديالى!Print_Area</vt:lpstr>
      <vt:lpstr>'ذي قار'!Print_Area</vt:lpstr>
      <vt:lpstr>'صلاح الدين'!Print_Area</vt:lpstr>
      <vt:lpstr>كربلاء!Print_Area</vt:lpstr>
      <vt:lpstr>كركوك!Print_Area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 Mohammad</dc:creator>
  <cp:lastModifiedBy>user</cp:lastModifiedBy>
  <cp:lastPrinted>2018-04-30T07:09:00Z</cp:lastPrinted>
  <dcterms:created xsi:type="dcterms:W3CDTF">2016-04-18T07:27:42Z</dcterms:created>
  <dcterms:modified xsi:type="dcterms:W3CDTF">2018-04-30T07:09:16Z</dcterms:modified>
</cp:coreProperties>
</file>