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25" windowWidth="9060" windowHeight="3930" tabRatio="757" activeTab="1"/>
  </bookViews>
  <sheets>
    <sheet name="1" sheetId="22" r:id="rId1"/>
    <sheet name="2" sheetId="32" r:id="rId2"/>
    <sheet name="3" sheetId="33" r:id="rId3"/>
    <sheet name="4" sheetId="29" r:id="rId4"/>
    <sheet name="5" sheetId="3" r:id="rId5"/>
    <sheet name="6" sheetId="34" r:id="rId6"/>
  </sheets>
  <definedNames>
    <definedName name="_xlnm.Print_Area" localSheetId="0">'1'!$A$1:$G$26</definedName>
    <definedName name="_xlnm.Print_Area" localSheetId="1">'2'!$A$1:$H$24</definedName>
    <definedName name="_xlnm.Print_Area" localSheetId="2">'3'!$A$1:$I$24</definedName>
    <definedName name="_xlnm.Print_Area" localSheetId="3">'4'!$A$1:$J$23</definedName>
    <definedName name="_xlnm.Print_Area" localSheetId="4">'5'!$A$1:$O$24</definedName>
    <definedName name="_xlnm.Print_Area" localSheetId="5">'6'!$A$1:$P$23</definedName>
  </definedNames>
  <calcPr calcId="144525"/>
</workbook>
</file>

<file path=xl/calcChain.xml><?xml version="1.0" encoding="utf-8"?>
<calcChain xmlns="http://schemas.openxmlformats.org/spreadsheetml/2006/main">
  <c r="P5" i="34" l="1"/>
  <c r="P6" i="34"/>
  <c r="P7" i="34"/>
  <c r="P8" i="34"/>
  <c r="P9" i="34"/>
  <c r="P10" i="34"/>
  <c r="P11" i="34"/>
  <c r="P12" i="34"/>
  <c r="P13" i="34"/>
  <c r="P14" i="34"/>
  <c r="P15" i="34"/>
  <c r="P16" i="34"/>
  <c r="P17" i="34"/>
  <c r="P18" i="34"/>
  <c r="P19" i="34"/>
  <c r="P20" i="34"/>
  <c r="P21" i="34"/>
  <c r="AB21" i="34"/>
  <c r="AA21" i="34"/>
  <c r="Y21" i="34"/>
  <c r="X21" i="34"/>
  <c r="W21" i="34"/>
  <c r="V21" i="34"/>
  <c r="U21" i="34"/>
  <c r="T21" i="34"/>
  <c r="S21" i="34"/>
  <c r="R21" i="34"/>
  <c r="Q21" i="34"/>
  <c r="E21" i="34"/>
  <c r="D21" i="34"/>
  <c r="C21" i="34"/>
  <c r="O6" i="34"/>
  <c r="N6" i="34"/>
  <c r="K6" i="34"/>
  <c r="O5" i="34"/>
  <c r="G5" i="34"/>
  <c r="Z6" i="34"/>
  <c r="Z5" i="34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I21" i="29"/>
  <c r="F21" i="29"/>
  <c r="B21" i="29"/>
  <c r="C21" i="29"/>
  <c r="F21" i="33"/>
  <c r="G21" i="33"/>
  <c r="C21" i="33"/>
  <c r="D21" i="33"/>
  <c r="F21" i="32"/>
  <c r="G21" i="32"/>
  <c r="C21" i="32"/>
  <c r="D21" i="32"/>
  <c r="B21" i="22"/>
  <c r="C21" i="22"/>
  <c r="D21" i="22"/>
  <c r="E21" i="22"/>
  <c r="F21" i="22"/>
  <c r="G21" i="22"/>
  <c r="E7" i="33"/>
  <c r="E8" i="33"/>
  <c r="L16" i="34" l="1"/>
  <c r="H16" i="34"/>
  <c r="Z7" i="34"/>
  <c r="Z8" i="34"/>
  <c r="Z9" i="34"/>
  <c r="Z10" i="34"/>
  <c r="Z11" i="34"/>
  <c r="Z12" i="34"/>
  <c r="Z13" i="34"/>
  <c r="Z14" i="34"/>
  <c r="Z15" i="34"/>
  <c r="Z16" i="34"/>
  <c r="Z17" i="34"/>
  <c r="Z18" i="34"/>
  <c r="Z19" i="34"/>
  <c r="Z20" i="34"/>
  <c r="F16" i="22"/>
  <c r="Z21" i="34" l="1"/>
  <c r="N21" i="34" s="1"/>
  <c r="I21" i="34"/>
  <c r="K21" i="34"/>
  <c r="M21" i="34"/>
  <c r="H21" i="34"/>
  <c r="J21" i="34"/>
  <c r="L21" i="34"/>
  <c r="O21" i="34"/>
  <c r="E9" i="33"/>
  <c r="E10" i="33"/>
  <c r="E11" i="33"/>
  <c r="E12" i="33"/>
  <c r="E14" i="33"/>
  <c r="E15" i="33"/>
  <c r="E18" i="33"/>
  <c r="E19" i="33"/>
  <c r="E20" i="33"/>
  <c r="E8" i="32"/>
  <c r="E9" i="32"/>
  <c r="E10" i="32"/>
  <c r="E11" i="32"/>
  <c r="E12" i="32"/>
  <c r="E14" i="32"/>
  <c r="E15" i="32"/>
  <c r="E18" i="32"/>
  <c r="E19" i="32"/>
  <c r="E20" i="32"/>
  <c r="E7" i="32"/>
  <c r="E7" i="34"/>
  <c r="E8" i="34"/>
  <c r="E9" i="34"/>
  <c r="E10" i="34"/>
  <c r="E11" i="34"/>
  <c r="E12" i="34"/>
  <c r="E14" i="34"/>
  <c r="E15" i="34"/>
  <c r="E18" i="34"/>
  <c r="E19" i="34"/>
  <c r="E20" i="34"/>
  <c r="D8" i="34"/>
  <c r="D9" i="34"/>
  <c r="D10" i="34"/>
  <c r="D11" i="34"/>
  <c r="D12" i="34"/>
  <c r="D14" i="34"/>
  <c r="D15" i="34"/>
  <c r="D18" i="34"/>
  <c r="D19" i="34"/>
  <c r="D20" i="34"/>
  <c r="D7" i="34"/>
  <c r="J8" i="29"/>
  <c r="J9" i="29"/>
  <c r="J10" i="29"/>
  <c r="J11" i="29"/>
  <c r="J12" i="29"/>
  <c r="J14" i="29"/>
  <c r="J15" i="29"/>
  <c r="J18" i="29"/>
  <c r="J19" i="29"/>
  <c r="J20" i="29"/>
  <c r="J7" i="29"/>
  <c r="G8" i="29"/>
  <c r="G9" i="29"/>
  <c r="G10" i="29"/>
  <c r="G11" i="29"/>
  <c r="G12" i="29"/>
  <c r="G14" i="29"/>
  <c r="G15" i="29"/>
  <c r="G18" i="29"/>
  <c r="G19" i="29"/>
  <c r="G20" i="29"/>
  <c r="G7" i="29"/>
  <c r="D8" i="29"/>
  <c r="D9" i="29"/>
  <c r="D10" i="29"/>
  <c r="D11" i="29"/>
  <c r="D12" i="29"/>
  <c r="D14" i="29"/>
  <c r="D15" i="29"/>
  <c r="D18" i="29"/>
  <c r="D19" i="29"/>
  <c r="D20" i="29"/>
  <c r="D7" i="29"/>
  <c r="G21" i="34" l="1"/>
  <c r="O20" i="34"/>
  <c r="G20" i="34"/>
  <c r="I19" i="34"/>
  <c r="H19" i="34"/>
  <c r="G19" i="34"/>
  <c r="O18" i="34"/>
  <c r="M18" i="34"/>
  <c r="H18" i="34"/>
  <c r="O14" i="34"/>
  <c r="M14" i="34"/>
  <c r="L14" i="34"/>
  <c r="K14" i="34"/>
  <c r="J14" i="34"/>
  <c r="H14" i="34"/>
  <c r="K12" i="34"/>
  <c r="H12" i="34"/>
  <c r="O11" i="34"/>
  <c r="M11" i="34"/>
  <c r="L11" i="34"/>
  <c r="I11" i="34"/>
  <c r="H11" i="34"/>
  <c r="O10" i="34"/>
  <c r="M10" i="34"/>
  <c r="L10" i="34"/>
  <c r="K10" i="34"/>
  <c r="I10" i="34"/>
  <c r="H10" i="34"/>
  <c r="G10" i="34"/>
  <c r="L9" i="34"/>
  <c r="K9" i="34"/>
  <c r="J9" i="34"/>
  <c r="I9" i="34"/>
  <c r="O7" i="34"/>
  <c r="G7" i="34"/>
  <c r="F21" i="34"/>
  <c r="E21" i="32" l="1"/>
  <c r="E21" i="33" l="1"/>
  <c r="D21" i="29"/>
  <c r="J21" i="29"/>
  <c r="G21" i="29"/>
  <c r="F9" i="22"/>
  <c r="F19" i="22" l="1"/>
</calcChain>
</file>

<file path=xl/sharedStrings.xml><?xml version="1.0" encoding="utf-8"?>
<sst xmlns="http://schemas.openxmlformats.org/spreadsheetml/2006/main" count="213" uniqueCount="78">
  <si>
    <t>المجموع</t>
  </si>
  <si>
    <t>كركوك</t>
  </si>
  <si>
    <t>ديالى</t>
  </si>
  <si>
    <t>بغداد</t>
  </si>
  <si>
    <t>بابل</t>
  </si>
  <si>
    <t>كربلاء</t>
  </si>
  <si>
    <t>واسط</t>
  </si>
  <si>
    <t>صلاح الدين</t>
  </si>
  <si>
    <t>النجف</t>
  </si>
  <si>
    <t>القادسية</t>
  </si>
  <si>
    <t>المثنى</t>
  </si>
  <si>
    <t>ذي قار</t>
  </si>
  <si>
    <t>ميسان</t>
  </si>
  <si>
    <t>البصرة</t>
  </si>
  <si>
    <t>المحافظة</t>
  </si>
  <si>
    <t xml:space="preserve">صلاح الدين </t>
  </si>
  <si>
    <t xml:space="preserve">البصرة </t>
  </si>
  <si>
    <t xml:space="preserve">القادسية </t>
  </si>
  <si>
    <t>الأنبار</t>
  </si>
  <si>
    <t>إجمالي</t>
  </si>
  <si>
    <t>..</t>
  </si>
  <si>
    <t>جدول (1)</t>
  </si>
  <si>
    <t>عدد الاسر في المخيم</t>
  </si>
  <si>
    <t>ذكور</t>
  </si>
  <si>
    <t>اناث</t>
  </si>
  <si>
    <t>عدد الاطفال دون سن الخامسة عشر</t>
  </si>
  <si>
    <t>عدد المخيمات حسب التجهيز بالطاقة الكهربائية وتوفر المصادر المأمونة للمياه ووسائل الصرف الصحي والمحافظة</t>
  </si>
  <si>
    <t>جدول (2)</t>
  </si>
  <si>
    <t>لا</t>
  </si>
  <si>
    <t>عدد المخيمات حسب أستلام الأسر لحصص غذائية بإستمرار ومصادر التجهيز والمحافظة</t>
  </si>
  <si>
    <t>نعم</t>
  </si>
  <si>
    <t>جدول (3)</t>
  </si>
  <si>
    <t>جدول (4)</t>
  </si>
  <si>
    <t>عدد الحالات غير الموثقة</t>
  </si>
  <si>
    <t>أسباب عدم التوثيق</t>
  </si>
  <si>
    <t>جدول (5)</t>
  </si>
  <si>
    <t>عدد المخيمات</t>
  </si>
  <si>
    <t>عدد الافراد في المخيم حسب الجنس</t>
  </si>
  <si>
    <t xml:space="preserve"> المخيم مجهز بالطاقة الكهربائية</t>
  </si>
  <si>
    <t>المخيم مجهز بأحد المصادر المأمونة للمياه</t>
  </si>
  <si>
    <t>المخيم يحتوي على وسائل الصرف الصحي</t>
  </si>
  <si>
    <t>عدد حالات الولادة</t>
  </si>
  <si>
    <t>عدد حالات الوفاة</t>
  </si>
  <si>
    <t>عدد الأسر في المخيم</t>
  </si>
  <si>
    <t xml:space="preserve">عدد الأفراد في المخيم </t>
  </si>
  <si>
    <t>عدد الأطفال دون الخامسة عشر</t>
  </si>
  <si>
    <t>إناث</t>
  </si>
  <si>
    <t>منظمة WFP</t>
  </si>
  <si>
    <t>وزارة التجارة</t>
  </si>
  <si>
    <t>مساعدات من الاهالي</t>
  </si>
  <si>
    <t>منظمة عدن الاسلامية</t>
  </si>
  <si>
    <t>وزارة الهجرة والمهجرين</t>
  </si>
  <si>
    <t>منظمات المجتمع المدني</t>
  </si>
  <si>
    <t>منظمة الامم المتحدة</t>
  </si>
  <si>
    <t>جهات اخرى</t>
  </si>
  <si>
    <t>عدد المخيمات حسب مصادر التجهيز</t>
  </si>
  <si>
    <t>التوزيع النسبي للمخيمات حسب مصادر التجهيز</t>
  </si>
  <si>
    <t>جدول (6)</t>
  </si>
  <si>
    <t xml:space="preserve">العدد </t>
  </si>
  <si>
    <t>النسبة</t>
  </si>
  <si>
    <t xml:space="preserve">النسبة المئوية للمخيمات حسب أستلام الاسر حصص غذائية بإستمرار </t>
  </si>
  <si>
    <t xml:space="preserve">عدد المخيمات حسب أستلام الاسر حصص غذائية بإستمرار </t>
  </si>
  <si>
    <t>المخيمات التي حدث فيها حالات ولادة منذ أنشاءها</t>
  </si>
  <si>
    <t>العدد</t>
  </si>
  <si>
    <t>المخيمات التي حدث فيها حالات وفاة منذ أنشاءها</t>
  </si>
  <si>
    <t xml:space="preserve">  بعد المسافة</t>
  </si>
  <si>
    <t xml:space="preserve">الوفاة في الكرفان </t>
  </si>
  <si>
    <t>عدم وجود مستمسكات ثبوتية</t>
  </si>
  <si>
    <t>قسم احصاءات البيئة - الجهاز المركزي للاحصاء / العراق</t>
  </si>
  <si>
    <t>عدد المخيمات حسب حدوث حالات ولادة منذ أنشاءها  والمحافظة</t>
  </si>
  <si>
    <t>عدد المخيمات حسب حدوث حالات وفيات منذ أنشاءها  والمحافظة</t>
  </si>
  <si>
    <t>التوزيع النسبي للمخيمات حسب أستلام الأسر لحصص غذائية بإستمرار ومصادر التجهيز والمحافظة</t>
  </si>
  <si>
    <t xml:space="preserve">عدد الاسر والافراد في المخيمات حسب الجنس والمحافظة </t>
  </si>
  <si>
    <r>
      <t xml:space="preserve">منظمة </t>
    </r>
    <r>
      <rPr>
        <b/>
        <sz val="9"/>
        <rFont val="Times New Roman"/>
        <family val="1"/>
      </rPr>
      <t>WFP</t>
    </r>
  </si>
  <si>
    <t>السليمانية</t>
  </si>
  <si>
    <t>نينوى</t>
  </si>
  <si>
    <t>حكومة إقليم كردستان</t>
  </si>
  <si>
    <t>ملاحظة : ثلاثة مخيمات من مخيمات محافظة نينوى تحت إدارة محافظة دهوك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</si>
</sst>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(* #,##0_);_(* \(#,##0\);_(* &quot;-&quot;??_);_(@_)"/>
    <numFmt numFmtId="166" formatCode="0_);\(0\)"/>
    <numFmt numFmtId="167" formatCode="#,##0.0"/>
    <numFmt numFmtId="168" formatCode="0.0"/>
    <numFmt numFmtId="169" formatCode="#,##0.0_);\(#,##0.0\)"/>
    <numFmt numFmtId="170" formatCode="_(* #,##0.0_);_(* \(#,##0.0\);_(* &quot;-&quot;??_);_(@_)"/>
  </numFmts>
  <fonts count="19" x14ac:knownFonts="1">
    <font>
      <sz val="10"/>
      <name val="Arial"/>
      <charset val="178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Simplified Arabic"/>
      <family val="1"/>
    </font>
    <font>
      <b/>
      <sz val="12"/>
      <name val="Times New Roman"/>
      <family val="1"/>
    </font>
    <font>
      <b/>
      <sz val="12"/>
      <name val="Simplified Arabic"/>
      <family val="1"/>
    </font>
    <font>
      <b/>
      <sz val="11"/>
      <name val="Simplified Arabic"/>
      <family val="1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Times New Roman"/>
      <family val="1"/>
    </font>
    <font>
      <b/>
      <sz val="10"/>
      <color theme="1"/>
      <name val="Simplified Arabic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color theme="0"/>
      <name val="Arial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rgb="FFFEECF8"/>
        <bgColor indexed="64"/>
      </patternFill>
    </fill>
    <fill>
      <patternFill patternType="solid">
        <fgColor rgb="FFFAC6F8"/>
        <bgColor indexed="64"/>
      </patternFill>
    </fill>
  </fills>
  <borders count="1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151">
    <xf numFmtId="0" fontId="0" fillId="0" borderId="0" xfId="0"/>
    <xf numFmtId="0" fontId="0" fillId="0" borderId="0" xfId="0" applyBorder="1"/>
    <xf numFmtId="0" fontId="8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/>
    <xf numFmtId="0" fontId="10" fillId="3" borderId="0" xfId="0" applyFont="1" applyFill="1"/>
    <xf numFmtId="0" fontId="12" fillId="0" borderId="1" xfId="0" applyFont="1" applyBorder="1" applyAlignment="1">
      <alignment vertical="center" wrapText="1" readingOrder="2"/>
    </xf>
    <xf numFmtId="0" fontId="12" fillId="0" borderId="5" xfId="0" applyFont="1" applyBorder="1" applyAlignment="1">
      <alignment vertical="center" wrapText="1" readingOrder="2"/>
    </xf>
    <xf numFmtId="165" fontId="13" fillId="0" borderId="1" xfId="1" applyNumberFormat="1" applyFont="1" applyFill="1" applyBorder="1" applyAlignment="1">
      <alignment horizontal="right" vertical="center" wrapText="1"/>
    </xf>
    <xf numFmtId="165" fontId="1" fillId="0" borderId="1" xfId="1" applyNumberFormat="1" applyFont="1" applyFill="1" applyBorder="1" applyAlignment="1">
      <alignment horizontal="right" vertical="center" wrapText="1"/>
    </xf>
    <xf numFmtId="0" fontId="0" fillId="0" borderId="0" xfId="0"/>
    <xf numFmtId="0" fontId="4" fillId="0" borderId="4" xfId="0" applyFont="1" applyFill="1" applyBorder="1" applyAlignment="1">
      <alignment vertical="center" wrapText="1" readingOrder="2"/>
    </xf>
    <xf numFmtId="0" fontId="4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 applyBorder="1" applyAlignment="1">
      <alignment horizontal="right" vertical="center" wrapText="1"/>
    </xf>
    <xf numFmtId="0" fontId="10" fillId="2" borderId="0" xfId="0" applyFont="1" applyFill="1"/>
    <xf numFmtId="0" fontId="2" fillId="0" borderId="4" xfId="0" applyFont="1" applyFill="1" applyBorder="1" applyAlignment="1">
      <alignment horizontal="center" vertical="center" wrapText="1" readingOrder="2"/>
    </xf>
    <xf numFmtId="0" fontId="2" fillId="0" borderId="5" xfId="0" applyFont="1" applyFill="1" applyBorder="1" applyAlignment="1">
      <alignment horizontal="right" vertical="center" wrapText="1"/>
    </xf>
    <xf numFmtId="167" fontId="1" fillId="0" borderId="1" xfId="1" applyNumberFormat="1" applyFont="1" applyFill="1" applyBorder="1" applyAlignment="1">
      <alignment vertical="center" wrapText="1"/>
    </xf>
    <xf numFmtId="167" fontId="0" fillId="0" borderId="0" xfId="0" applyNumberFormat="1"/>
    <xf numFmtId="167" fontId="1" fillId="0" borderId="1" xfId="1" applyNumberFormat="1" applyFont="1" applyFill="1" applyBorder="1" applyAlignment="1">
      <alignment horizontal="right" vertical="center" wrapText="1"/>
    </xf>
    <xf numFmtId="0" fontId="0" fillId="5" borderId="0" xfId="0" applyFill="1"/>
    <xf numFmtId="165" fontId="0" fillId="5" borderId="0" xfId="0" applyNumberFormat="1" applyFill="1"/>
    <xf numFmtId="165" fontId="0" fillId="0" borderId="0" xfId="0" applyNumberFormat="1"/>
    <xf numFmtId="165" fontId="0" fillId="3" borderId="0" xfId="0" applyNumberFormat="1" applyFill="1"/>
    <xf numFmtId="0" fontId="12" fillId="0" borderId="5" xfId="0" applyFont="1" applyFill="1" applyBorder="1" applyAlignment="1">
      <alignment vertical="center" wrapText="1" readingOrder="2"/>
    </xf>
    <xf numFmtId="165" fontId="13" fillId="0" borderId="1" xfId="1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 readingOrder="2"/>
    </xf>
    <xf numFmtId="166" fontId="13" fillId="0" borderId="1" xfId="1" applyNumberFormat="1" applyFont="1" applyFill="1" applyBorder="1" applyAlignment="1">
      <alignment vertical="center" wrapText="1"/>
    </xf>
    <xf numFmtId="3" fontId="13" fillId="0" borderId="1" xfId="1" applyNumberFormat="1" applyFont="1" applyFill="1" applyBorder="1" applyAlignment="1">
      <alignment vertical="center" wrapText="1"/>
    </xf>
    <xf numFmtId="165" fontId="13" fillId="0" borderId="5" xfId="1" applyNumberFormat="1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 readingOrder="2"/>
    </xf>
    <xf numFmtId="165" fontId="13" fillId="0" borderId="3" xfId="1" applyNumberFormat="1" applyFont="1" applyFill="1" applyBorder="1" applyAlignment="1">
      <alignment vertical="center" wrapText="1"/>
    </xf>
    <xf numFmtId="0" fontId="14" fillId="0" borderId="5" xfId="0" applyFont="1" applyFill="1" applyBorder="1" applyAlignment="1">
      <alignment vertical="center" wrapText="1" readingOrder="2"/>
    </xf>
    <xf numFmtId="166" fontId="13" fillId="0" borderId="5" xfId="1" applyNumberFormat="1" applyFont="1" applyFill="1" applyBorder="1" applyAlignment="1">
      <alignment vertical="center" wrapText="1"/>
    </xf>
    <xf numFmtId="37" fontId="13" fillId="0" borderId="1" xfId="1" applyNumberFormat="1" applyFont="1" applyFill="1" applyBorder="1" applyAlignment="1">
      <alignment vertical="center" wrapText="1"/>
    </xf>
    <xf numFmtId="3" fontId="13" fillId="0" borderId="5" xfId="1" applyNumberFormat="1" applyFont="1" applyFill="1" applyBorder="1" applyAlignment="1">
      <alignment vertical="center" wrapText="1"/>
    </xf>
    <xf numFmtId="3" fontId="1" fillId="0" borderId="1" xfId="1" applyNumberFormat="1" applyFont="1" applyFill="1" applyBorder="1" applyAlignment="1">
      <alignment vertical="center" wrapText="1"/>
    </xf>
    <xf numFmtId="3" fontId="13" fillId="0" borderId="3" xfId="1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165" fontId="1" fillId="2" borderId="5" xfId="1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2" fillId="6" borderId="6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 wrapText="1" readingOrder="2"/>
    </xf>
    <xf numFmtId="0" fontId="12" fillId="8" borderId="9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3" fontId="1" fillId="0" borderId="1" xfId="1" applyNumberFormat="1" applyFont="1" applyFill="1" applyBorder="1" applyAlignment="1">
      <alignment horizontal="left" vertical="center" wrapText="1"/>
    </xf>
    <xf numFmtId="3" fontId="1" fillId="0" borderId="5" xfId="1" applyNumberFormat="1" applyFont="1" applyFill="1" applyBorder="1" applyAlignment="1">
      <alignment vertical="center" wrapText="1"/>
    </xf>
    <xf numFmtId="1" fontId="1" fillId="0" borderId="1" xfId="1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vertical="center" wrapText="1" readingOrder="2"/>
    </xf>
    <xf numFmtId="0" fontId="16" fillId="0" borderId="0" xfId="0" applyFont="1"/>
    <xf numFmtId="0" fontId="13" fillId="0" borderId="5" xfId="0" applyFont="1" applyFill="1" applyBorder="1" applyAlignment="1">
      <alignment vertical="center" wrapText="1" readingOrder="2"/>
    </xf>
    <xf numFmtId="0" fontId="13" fillId="0" borderId="1" xfId="0" applyFont="1" applyFill="1" applyBorder="1" applyAlignment="1">
      <alignment vertical="center" wrapText="1" readingOrder="2"/>
    </xf>
    <xf numFmtId="1" fontId="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 readingOrder="2"/>
    </xf>
    <xf numFmtId="0" fontId="13" fillId="0" borderId="5" xfId="0" applyFont="1" applyBorder="1" applyAlignment="1">
      <alignment vertical="center" wrapText="1" readingOrder="2"/>
    </xf>
    <xf numFmtId="165" fontId="13" fillId="0" borderId="1" xfId="1" applyNumberFormat="1" applyFont="1" applyFill="1" applyBorder="1" applyAlignment="1">
      <alignment horizontal="left" vertical="center" wrapText="1"/>
    </xf>
    <xf numFmtId="37" fontId="13" fillId="0" borderId="1" xfId="1" applyNumberFormat="1" applyFont="1" applyFill="1" applyBorder="1" applyAlignment="1">
      <alignment horizontal="left" vertical="center" wrapText="1"/>
    </xf>
    <xf numFmtId="165" fontId="13" fillId="0" borderId="5" xfId="1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 readingOrder="2"/>
    </xf>
    <xf numFmtId="165" fontId="13" fillId="0" borderId="3" xfId="1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3" fontId="1" fillId="0" borderId="3" xfId="1" applyNumberFormat="1" applyFont="1" applyFill="1" applyBorder="1" applyAlignment="1">
      <alignment horizontal="left" vertical="center" wrapText="1"/>
    </xf>
    <xf numFmtId="3" fontId="1" fillId="0" borderId="3" xfId="1" applyNumberFormat="1" applyFont="1" applyFill="1" applyBorder="1" applyAlignment="1">
      <alignment vertical="center" wrapText="1"/>
    </xf>
    <xf numFmtId="3" fontId="1" fillId="4" borderId="7" xfId="1" applyNumberFormat="1" applyFont="1" applyFill="1" applyBorder="1" applyAlignment="1">
      <alignment vertical="center" wrapText="1"/>
    </xf>
    <xf numFmtId="168" fontId="13" fillId="0" borderId="3" xfId="0" applyNumberFormat="1" applyFont="1" applyFill="1" applyBorder="1" applyAlignment="1">
      <alignment vertical="center" wrapText="1" readingOrder="2"/>
    </xf>
    <xf numFmtId="168" fontId="1" fillId="0" borderId="1" xfId="1" applyNumberFormat="1" applyFont="1" applyFill="1" applyBorder="1" applyAlignment="1">
      <alignment vertical="center" wrapText="1"/>
    </xf>
    <xf numFmtId="0" fontId="0" fillId="0" borderId="0" xfId="0" applyFill="1"/>
    <xf numFmtId="3" fontId="10" fillId="0" borderId="0" xfId="0" applyNumberFormat="1" applyFont="1" applyFill="1"/>
    <xf numFmtId="3" fontId="0" fillId="0" borderId="0" xfId="0" applyNumberFormat="1" applyFill="1"/>
    <xf numFmtId="168" fontId="1" fillId="0" borderId="1" xfId="1" applyNumberFormat="1" applyFont="1" applyFill="1" applyBorder="1" applyAlignment="1">
      <alignment horizontal="left" vertical="center" wrapText="1"/>
    </xf>
    <xf numFmtId="168" fontId="13" fillId="0" borderId="0" xfId="0" applyNumberFormat="1" applyFont="1" applyAlignment="1">
      <alignment vertical="center"/>
    </xf>
    <xf numFmtId="168" fontId="13" fillId="0" borderId="1" xfId="0" applyNumberFormat="1" applyFont="1" applyFill="1" applyBorder="1" applyAlignment="1">
      <alignment vertical="center" wrapText="1" readingOrder="2"/>
    </xf>
    <xf numFmtId="168" fontId="13" fillId="0" borderId="5" xfId="0" applyNumberFormat="1" applyFont="1" applyFill="1" applyBorder="1" applyAlignment="1">
      <alignment vertical="center" wrapText="1" readingOrder="2"/>
    </xf>
    <xf numFmtId="168" fontId="1" fillId="0" borderId="5" xfId="1" applyNumberFormat="1" applyFont="1" applyFill="1" applyBorder="1" applyAlignment="1">
      <alignment vertical="center" wrapText="1"/>
    </xf>
    <xf numFmtId="0" fontId="10" fillId="0" borderId="0" xfId="0" applyFont="1" applyFill="1"/>
    <xf numFmtId="0" fontId="1" fillId="0" borderId="5" xfId="0" applyFont="1" applyFill="1" applyBorder="1" applyAlignment="1">
      <alignment vertical="center" wrapText="1" readingOrder="2"/>
    </xf>
    <xf numFmtId="168" fontId="1" fillId="0" borderId="0" xfId="1" applyNumberFormat="1" applyFont="1" applyFill="1" applyBorder="1" applyAlignment="1">
      <alignment vertical="center" wrapText="1"/>
    </xf>
    <xf numFmtId="168" fontId="1" fillId="0" borderId="3" xfId="1" applyNumberFormat="1" applyFont="1" applyFill="1" applyBorder="1" applyAlignment="1">
      <alignment vertical="center" wrapText="1"/>
    </xf>
    <xf numFmtId="168" fontId="1" fillId="0" borderId="3" xfId="1" applyNumberFormat="1" applyFont="1" applyFill="1" applyBorder="1" applyAlignment="1">
      <alignment horizontal="left" vertical="center" wrapText="1"/>
    </xf>
    <xf numFmtId="169" fontId="13" fillId="0" borderId="1" xfId="1" applyNumberFormat="1" applyFont="1" applyFill="1" applyBorder="1" applyAlignment="1">
      <alignment vertical="center" wrapText="1"/>
    </xf>
    <xf numFmtId="168" fontId="13" fillId="0" borderId="1" xfId="1" applyNumberFormat="1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 readingOrder="2"/>
    </xf>
    <xf numFmtId="0" fontId="0" fillId="0" borderId="10" xfId="0" applyBorder="1"/>
    <xf numFmtId="0" fontId="1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0" xfId="0" applyFont="1" applyBorder="1"/>
    <xf numFmtId="0" fontId="0" fillId="9" borderId="0" xfId="0" applyFill="1"/>
    <xf numFmtId="3" fontId="0" fillId="9" borderId="0" xfId="0" applyNumberFormat="1" applyFill="1"/>
    <xf numFmtId="0" fontId="16" fillId="9" borderId="0" xfId="0" applyFont="1" applyFill="1"/>
    <xf numFmtId="0" fontId="13" fillId="0" borderId="1" xfId="0" applyFont="1" applyBorder="1" applyAlignment="1">
      <alignment vertical="center"/>
    </xf>
    <xf numFmtId="168" fontId="13" fillId="0" borderId="1" xfId="0" applyNumberFormat="1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168" fontId="13" fillId="0" borderId="11" xfId="0" applyNumberFormat="1" applyFont="1" applyBorder="1" applyAlignment="1">
      <alignment vertical="center"/>
    </xf>
    <xf numFmtId="1" fontId="13" fillId="0" borderId="1" xfId="0" applyNumberFormat="1" applyFont="1" applyBorder="1" applyAlignment="1">
      <alignment vertical="center"/>
    </xf>
    <xf numFmtId="0" fontId="17" fillId="10" borderId="2" xfId="0" applyFont="1" applyFill="1" applyBorder="1" applyAlignment="1">
      <alignment horizontal="right" vertical="center" wrapText="1"/>
    </xf>
    <xf numFmtId="0" fontId="3" fillId="11" borderId="9" xfId="0" applyFont="1" applyFill="1" applyBorder="1" applyAlignment="1">
      <alignment vertical="center" wrapText="1"/>
    </xf>
    <xf numFmtId="0" fontId="14" fillId="11" borderId="7" xfId="0" applyFont="1" applyFill="1" applyBorder="1" applyAlignment="1">
      <alignment vertical="center" wrapText="1" readingOrder="2"/>
    </xf>
    <xf numFmtId="0" fontId="13" fillId="11" borderId="7" xfId="0" applyFont="1" applyFill="1" applyBorder="1" applyAlignment="1">
      <alignment vertical="center" wrapText="1" readingOrder="2"/>
    </xf>
    <xf numFmtId="165" fontId="13" fillId="11" borderId="7" xfId="1" applyNumberFormat="1" applyFont="1" applyFill="1" applyBorder="1" applyAlignment="1">
      <alignment horizontal="right" vertical="center" wrapText="1"/>
    </xf>
    <xf numFmtId="0" fontId="3" fillId="11" borderId="9" xfId="0" applyFont="1" applyFill="1" applyBorder="1" applyAlignment="1">
      <alignment horizontal="right" vertical="center" wrapText="1"/>
    </xf>
    <xf numFmtId="0" fontId="2" fillId="11" borderId="7" xfId="0" applyFont="1" applyFill="1" applyBorder="1" applyAlignment="1">
      <alignment horizontal="right" vertical="center" wrapText="1"/>
    </xf>
    <xf numFmtId="0" fontId="1" fillId="11" borderId="7" xfId="0" applyFont="1" applyFill="1" applyBorder="1" applyAlignment="1">
      <alignment vertical="center" wrapText="1"/>
    </xf>
    <xf numFmtId="168" fontId="1" fillId="11" borderId="7" xfId="0" applyNumberFormat="1" applyFont="1" applyFill="1" applyBorder="1" applyAlignment="1">
      <alignment vertical="center" wrapText="1"/>
    </xf>
    <xf numFmtId="3" fontId="1" fillId="11" borderId="7" xfId="1" applyNumberFormat="1" applyFont="1" applyFill="1" applyBorder="1" applyAlignment="1">
      <alignment vertical="center" wrapText="1"/>
    </xf>
    <xf numFmtId="0" fontId="1" fillId="11" borderId="7" xfId="0" applyFont="1" applyFill="1" applyBorder="1" applyAlignment="1">
      <alignment horizontal="left" vertical="center" wrapText="1"/>
    </xf>
    <xf numFmtId="168" fontId="1" fillId="11" borderId="7" xfId="0" applyNumberFormat="1" applyFont="1" applyFill="1" applyBorder="1" applyAlignment="1">
      <alignment horizontal="left" vertical="center" wrapText="1"/>
    </xf>
    <xf numFmtId="3" fontId="1" fillId="11" borderId="7" xfId="1" applyNumberFormat="1" applyFont="1" applyFill="1" applyBorder="1" applyAlignment="1">
      <alignment horizontal="left" vertical="center" wrapText="1"/>
    </xf>
    <xf numFmtId="0" fontId="3" fillId="11" borderId="9" xfId="0" applyFont="1" applyFill="1" applyBorder="1" applyAlignment="1">
      <alignment vertical="center" wrapText="1" readingOrder="2"/>
    </xf>
    <xf numFmtId="165" fontId="13" fillId="11" borderId="7" xfId="1" applyNumberFormat="1" applyFont="1" applyFill="1" applyBorder="1" applyAlignment="1">
      <alignment vertical="center" wrapText="1"/>
    </xf>
    <xf numFmtId="170" fontId="13" fillId="11" borderId="7" xfId="1" applyNumberFormat="1" applyFont="1" applyFill="1" applyBorder="1" applyAlignment="1">
      <alignment vertical="center" wrapText="1"/>
    </xf>
    <xf numFmtId="168" fontId="13" fillId="11" borderId="7" xfId="1" applyNumberFormat="1" applyFont="1" applyFill="1" applyBorder="1" applyAlignment="1">
      <alignment vertical="center" wrapText="1"/>
    </xf>
    <xf numFmtId="0" fontId="2" fillId="11" borderId="9" xfId="0" applyFont="1" applyFill="1" applyBorder="1" applyAlignment="1">
      <alignment horizontal="right" vertical="center" wrapText="1"/>
    </xf>
    <xf numFmtId="168" fontId="1" fillId="11" borderId="7" xfId="1" applyNumberFormat="1" applyFont="1" applyFill="1" applyBorder="1" applyAlignment="1">
      <alignment vertical="center" wrapText="1"/>
    </xf>
    <xf numFmtId="168" fontId="1" fillId="12" borderId="7" xfId="1" applyNumberFormat="1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right" vertical="center" wrapText="1"/>
    </xf>
    <xf numFmtId="0" fontId="12" fillId="8" borderId="5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 wrapText="1" readingOrder="2"/>
    </xf>
    <xf numFmtId="0" fontId="2" fillId="6" borderId="0" xfId="0" applyFont="1" applyFill="1" applyBorder="1" applyAlignment="1">
      <alignment vertical="center" wrapText="1"/>
    </xf>
    <xf numFmtId="0" fontId="0" fillId="0" borderId="0" xfId="0" applyFill="1" applyAlignment="1">
      <alignment horizontal="right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 wrapText="1" readingOrder="2"/>
    </xf>
    <xf numFmtId="0" fontId="0" fillId="0" borderId="0" xfId="0" applyBorder="1" applyAlignment="1">
      <alignment horizontal="right" vertical="center" readingOrder="1"/>
    </xf>
    <xf numFmtId="0" fontId="17" fillId="10" borderId="2" xfId="0" applyFont="1" applyFill="1" applyBorder="1" applyAlignment="1">
      <alignment horizontal="right" vertical="center" wrapText="1"/>
    </xf>
    <xf numFmtId="0" fontId="17" fillId="10" borderId="6" xfId="0" applyFont="1" applyFill="1" applyBorder="1" applyAlignment="1">
      <alignment horizontal="right" vertical="center" wrapText="1"/>
    </xf>
    <xf numFmtId="0" fontId="17" fillId="10" borderId="2" xfId="0" applyFont="1" applyFill="1" applyBorder="1" applyAlignment="1">
      <alignment horizontal="right" vertical="center" wrapText="1" readingOrder="2"/>
    </xf>
    <xf numFmtId="0" fontId="17" fillId="10" borderId="6" xfId="0" applyFont="1" applyFill="1" applyBorder="1" applyAlignment="1">
      <alignment horizontal="right" vertical="center" wrapText="1" readingOrder="2"/>
    </xf>
    <xf numFmtId="0" fontId="17" fillId="10" borderId="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12" fillId="7" borderId="2" xfId="0" applyFont="1" applyFill="1" applyBorder="1" applyAlignment="1">
      <alignment horizontal="right" vertical="center" wrapText="1"/>
    </xf>
    <xf numFmtId="0" fontId="12" fillId="7" borderId="6" xfId="0" applyFont="1" applyFill="1" applyBorder="1" applyAlignment="1">
      <alignment horizontal="right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center" vertical="center" wrapText="1"/>
    </xf>
    <xf numFmtId="0" fontId="17" fillId="10" borderId="6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 readingOrder="2"/>
    </xf>
    <xf numFmtId="0" fontId="2" fillId="10" borderId="2" xfId="0" applyFont="1" applyFill="1" applyBorder="1" applyAlignment="1">
      <alignment horizontal="center" vertical="center" wrapText="1"/>
    </xf>
    <xf numFmtId="0" fontId="2" fillId="10" borderId="6" xfId="0" applyFont="1" applyFill="1" applyBorder="1" applyAlignment="1">
      <alignment horizontal="center" vertical="center" wrapText="1"/>
    </xf>
    <xf numFmtId="0" fontId="18" fillId="10" borderId="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right" vertical="center" wrapText="1" readingOrder="2"/>
    </xf>
    <xf numFmtId="0" fontId="9" fillId="0" borderId="12" xfId="0" applyFont="1" applyBorder="1" applyAlignment="1">
      <alignment horizontal="right" vertical="center" wrapText="1" readingOrder="2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AC6F8"/>
      <color rgb="FFFEECF8"/>
      <color rgb="FF660033"/>
      <color rgb="FFF79FF3"/>
      <color rgb="FFF9B5F6"/>
      <color rgb="FFFEDEF3"/>
      <color rgb="FFFBDEFE"/>
      <color rgb="FFFCE0FB"/>
      <color rgb="FF00743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434"/>
  </sheetPr>
  <dimension ref="A1:Q27"/>
  <sheetViews>
    <sheetView rightToLeft="1" view="pageBreakPreview" topLeftCell="A19" zoomScaleSheetLayoutView="100" workbookViewId="0">
      <selection activeCell="A24" sqref="A24:E24"/>
    </sheetView>
  </sheetViews>
  <sheetFormatPr defaultRowHeight="12.75" x14ac:dyDescent="0.2"/>
  <cols>
    <col min="1" max="1" width="16.42578125" customWidth="1"/>
    <col min="2" max="2" width="16.42578125" style="17" customWidth="1"/>
    <col min="3" max="7" width="16.42578125" customWidth="1"/>
    <col min="8" max="8" width="11" bestFit="1" customWidth="1"/>
    <col min="11" max="11" width="22.42578125" customWidth="1"/>
  </cols>
  <sheetData>
    <row r="1" spans="1:17" ht="27" customHeight="1" x14ac:dyDescent="0.2">
      <c r="A1" s="129" t="s">
        <v>72</v>
      </c>
      <c r="B1" s="129"/>
      <c r="C1" s="129"/>
      <c r="D1" s="129"/>
      <c r="E1" s="129"/>
      <c r="F1" s="129"/>
      <c r="G1" s="129"/>
    </row>
    <row r="2" spans="1:17" s="3" customFormat="1" ht="24" customHeight="1" thickBot="1" x14ac:dyDescent="0.25">
      <c r="A2" s="13" t="s">
        <v>21</v>
      </c>
      <c r="B2" s="13"/>
      <c r="C2" s="13"/>
    </row>
    <row r="3" spans="1:17" ht="24.75" customHeight="1" thickTop="1" x14ac:dyDescent="0.2">
      <c r="A3" s="131" t="s">
        <v>14</v>
      </c>
      <c r="B3" s="131" t="s">
        <v>36</v>
      </c>
      <c r="C3" s="133" t="s">
        <v>22</v>
      </c>
      <c r="D3" s="135" t="s">
        <v>37</v>
      </c>
      <c r="E3" s="135"/>
      <c r="F3" s="135"/>
      <c r="G3" s="131" t="s">
        <v>25</v>
      </c>
      <c r="H3" s="137" t="s">
        <v>43</v>
      </c>
      <c r="I3" s="139" t="s">
        <v>44</v>
      </c>
      <c r="J3" s="139"/>
      <c r="K3" s="139"/>
      <c r="L3" s="140"/>
      <c r="M3" s="137" t="s">
        <v>45</v>
      </c>
    </row>
    <row r="4" spans="1:17" s="17" customFormat="1" ht="27" customHeight="1" x14ac:dyDescent="0.2">
      <c r="A4" s="132"/>
      <c r="B4" s="132"/>
      <c r="C4" s="134"/>
      <c r="D4" s="102" t="s">
        <v>23</v>
      </c>
      <c r="E4" s="102" t="s">
        <v>24</v>
      </c>
      <c r="F4" s="102" t="s">
        <v>0</v>
      </c>
      <c r="G4" s="132"/>
      <c r="H4" s="138"/>
      <c r="I4" s="49" t="s">
        <v>23</v>
      </c>
      <c r="J4" s="49" t="s">
        <v>46</v>
      </c>
      <c r="K4" s="31" t="s">
        <v>0</v>
      </c>
      <c r="L4" s="141"/>
      <c r="M4" s="138"/>
    </row>
    <row r="5" spans="1:17" s="17" customFormat="1" ht="27" customHeight="1" x14ac:dyDescent="0.2">
      <c r="A5" s="30" t="s">
        <v>75</v>
      </c>
      <c r="B5" s="31">
        <v>10</v>
      </c>
      <c r="C5" s="31">
        <v>6517</v>
      </c>
      <c r="D5" s="31">
        <v>16712</v>
      </c>
      <c r="E5" s="31">
        <v>17431</v>
      </c>
      <c r="F5" s="31">
        <v>34143</v>
      </c>
      <c r="G5" s="31">
        <v>18502</v>
      </c>
      <c r="H5" s="121"/>
      <c r="I5" s="122"/>
      <c r="J5" s="123"/>
      <c r="K5" s="31"/>
      <c r="L5" s="124"/>
      <c r="M5" s="121"/>
    </row>
    <row r="6" spans="1:17" s="17" customFormat="1" ht="27" customHeight="1" x14ac:dyDescent="0.2">
      <c r="A6" s="30" t="s">
        <v>74</v>
      </c>
      <c r="B6" s="56">
        <v>2</v>
      </c>
      <c r="C6" s="10">
        <v>3223</v>
      </c>
      <c r="D6" s="31">
        <v>7613</v>
      </c>
      <c r="E6" s="31">
        <v>8855</v>
      </c>
      <c r="F6" s="31">
        <v>16468</v>
      </c>
      <c r="G6" s="31">
        <v>7494</v>
      </c>
      <c r="H6" s="121"/>
      <c r="I6" s="122"/>
      <c r="J6" s="123"/>
      <c r="K6" s="31"/>
      <c r="L6" s="124"/>
      <c r="M6" s="121"/>
    </row>
    <row r="7" spans="1:17" s="6" customFormat="1" ht="24.95" customHeight="1" x14ac:dyDescent="0.2">
      <c r="A7" s="30" t="s">
        <v>1</v>
      </c>
      <c r="B7" s="56">
        <v>5</v>
      </c>
      <c r="C7" s="10">
        <v>6602</v>
      </c>
      <c r="D7" s="31">
        <v>17470</v>
      </c>
      <c r="E7" s="31">
        <v>18885</v>
      </c>
      <c r="F7" s="31">
        <v>36355</v>
      </c>
      <c r="G7" s="31">
        <v>13534</v>
      </c>
      <c r="H7" s="30"/>
      <c r="I7" s="56"/>
      <c r="J7" s="10"/>
      <c r="K7" s="31"/>
      <c r="L7" s="31"/>
      <c r="M7" s="31"/>
      <c r="N7" s="31"/>
    </row>
    <row r="8" spans="1:17" s="6" customFormat="1" ht="24.95" customHeight="1" x14ac:dyDescent="0.2">
      <c r="A8" s="32" t="s">
        <v>2</v>
      </c>
      <c r="B8" s="57">
        <v>3</v>
      </c>
      <c r="C8" s="31">
        <v>1472</v>
      </c>
      <c r="D8" s="31">
        <v>3659</v>
      </c>
      <c r="E8" s="31">
        <v>3455</v>
      </c>
      <c r="F8" s="33">
        <v>7114</v>
      </c>
      <c r="G8" s="34">
        <v>2893</v>
      </c>
      <c r="H8" s="30"/>
      <c r="I8" s="30"/>
      <c r="J8" s="56"/>
      <c r="K8" s="10"/>
      <c r="L8" s="31"/>
      <c r="M8" s="31"/>
      <c r="N8" s="31"/>
      <c r="O8" s="31"/>
    </row>
    <row r="9" spans="1:17" ht="24.95" customHeight="1" x14ac:dyDescent="0.2">
      <c r="A9" s="8" t="s">
        <v>18</v>
      </c>
      <c r="B9" s="59">
        <v>15</v>
      </c>
      <c r="C9" s="56">
        <v>16063</v>
      </c>
      <c r="D9" s="56">
        <v>41866</v>
      </c>
      <c r="E9" s="10">
        <v>44714</v>
      </c>
      <c r="F9" s="31">
        <f>SUM(D9:E9)</f>
        <v>86580</v>
      </c>
      <c r="G9" s="31">
        <v>31233</v>
      </c>
      <c r="H9" s="31"/>
      <c r="I9" s="31"/>
    </row>
    <row r="10" spans="1:17" ht="24.95" customHeight="1" x14ac:dyDescent="0.2">
      <c r="A10" s="9" t="s">
        <v>3</v>
      </c>
      <c r="B10" s="60">
        <v>18</v>
      </c>
      <c r="C10" s="45">
        <v>3026</v>
      </c>
      <c r="D10" s="45">
        <v>7278</v>
      </c>
      <c r="E10" s="45">
        <v>7979</v>
      </c>
      <c r="F10" s="31">
        <v>15257</v>
      </c>
      <c r="G10" s="31">
        <v>4858</v>
      </c>
      <c r="H10" s="30"/>
      <c r="I10" s="56"/>
      <c r="J10" s="10"/>
      <c r="K10" s="31"/>
      <c r="L10" s="31"/>
      <c r="M10" s="31"/>
      <c r="N10" s="31"/>
    </row>
    <row r="11" spans="1:17" s="26" customFormat="1" ht="24.95" customHeight="1" x14ac:dyDescent="0.2">
      <c r="A11" s="30" t="s">
        <v>4</v>
      </c>
      <c r="B11" s="56">
        <v>17</v>
      </c>
      <c r="C11" s="35">
        <v>356</v>
      </c>
      <c r="D11" s="35">
        <v>853</v>
      </c>
      <c r="E11" s="35">
        <v>855</v>
      </c>
      <c r="F11" s="33">
        <v>1708</v>
      </c>
      <c r="G11" s="33">
        <v>565</v>
      </c>
      <c r="K11" s="30"/>
      <c r="L11" s="56"/>
      <c r="M11" s="10"/>
      <c r="N11" s="31"/>
      <c r="O11" s="31"/>
      <c r="P11" s="31"/>
      <c r="Q11" s="31"/>
    </row>
    <row r="12" spans="1:17" s="26" customFormat="1" ht="24.95" customHeight="1" x14ac:dyDescent="0.2">
      <c r="A12" s="32" t="s">
        <v>5</v>
      </c>
      <c r="B12" s="57">
        <v>1</v>
      </c>
      <c r="C12" s="31">
        <v>1198</v>
      </c>
      <c r="D12" s="11">
        <v>3056</v>
      </c>
      <c r="E12" s="11">
        <v>3244</v>
      </c>
      <c r="F12" s="33">
        <v>6300</v>
      </c>
      <c r="G12" s="11">
        <v>2666</v>
      </c>
    </row>
    <row r="13" spans="1:17" ht="24.95" customHeight="1" x14ac:dyDescent="0.2">
      <c r="A13" s="9" t="s">
        <v>6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17" ht="24.95" customHeight="1" x14ac:dyDescent="0.2">
      <c r="A14" s="32" t="s">
        <v>15</v>
      </c>
      <c r="B14" s="57">
        <v>10</v>
      </c>
      <c r="C14" s="31">
        <v>5694</v>
      </c>
      <c r="D14" s="31">
        <v>13852</v>
      </c>
      <c r="E14" s="31">
        <v>17590</v>
      </c>
      <c r="F14" s="33">
        <v>31442</v>
      </c>
      <c r="G14" s="31">
        <v>10941</v>
      </c>
      <c r="H14" s="28"/>
    </row>
    <row r="15" spans="1:17" s="6" customFormat="1" ht="24.95" customHeight="1" x14ac:dyDescent="0.2">
      <c r="A15" s="32" t="s">
        <v>8</v>
      </c>
      <c r="B15" s="57">
        <v>2</v>
      </c>
      <c r="C15" s="31">
        <v>331</v>
      </c>
      <c r="D15" s="31">
        <v>1061</v>
      </c>
      <c r="E15" s="31">
        <v>1140</v>
      </c>
      <c r="F15" s="33">
        <v>2201</v>
      </c>
      <c r="G15" s="31">
        <v>957</v>
      </c>
      <c r="H15" s="29"/>
      <c r="K15" s="29"/>
    </row>
    <row r="16" spans="1:17" s="26" customFormat="1" ht="24.95" customHeight="1" x14ac:dyDescent="0.2">
      <c r="A16" s="30" t="s">
        <v>17</v>
      </c>
      <c r="B16" s="56">
        <v>3</v>
      </c>
      <c r="C16" s="56">
        <v>390</v>
      </c>
      <c r="D16" s="56">
        <v>1070</v>
      </c>
      <c r="E16" s="56">
        <v>980</v>
      </c>
      <c r="F16" s="56">
        <f>SUM(D16:E16)</f>
        <v>2050</v>
      </c>
      <c r="G16" s="56">
        <v>945</v>
      </c>
    </row>
    <row r="17" spans="1:8" s="6" customFormat="1" ht="24.95" customHeight="1" x14ac:dyDescent="0.2">
      <c r="A17" s="32" t="s">
        <v>10</v>
      </c>
      <c r="B17" s="57"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</row>
    <row r="18" spans="1:8" s="26" customFormat="1" ht="24.95" customHeight="1" x14ac:dyDescent="0.2">
      <c r="A18" s="32" t="s">
        <v>11</v>
      </c>
      <c r="B18" s="57">
        <v>2</v>
      </c>
      <c r="C18" s="31">
        <v>47</v>
      </c>
      <c r="D18" s="11">
        <v>321</v>
      </c>
      <c r="E18" s="11">
        <v>274</v>
      </c>
      <c r="F18" s="33">
        <v>595</v>
      </c>
      <c r="G18" s="33">
        <v>429</v>
      </c>
      <c r="H18" s="27"/>
    </row>
    <row r="19" spans="1:8" s="26" customFormat="1" ht="24.95" customHeight="1" x14ac:dyDescent="0.2">
      <c r="A19" s="36" t="s">
        <v>12</v>
      </c>
      <c r="B19" s="54">
        <v>1</v>
      </c>
      <c r="C19" s="37">
        <v>120</v>
      </c>
      <c r="D19" s="37">
        <v>255</v>
      </c>
      <c r="E19" s="37">
        <v>270</v>
      </c>
      <c r="F19" s="33">
        <f>SUM(D19:E19)</f>
        <v>525</v>
      </c>
      <c r="G19" s="37">
        <v>141</v>
      </c>
    </row>
    <row r="20" spans="1:8" s="6" customFormat="1" ht="24.95" customHeight="1" thickBot="1" x14ac:dyDescent="0.25">
      <c r="A20" s="38" t="s">
        <v>16</v>
      </c>
      <c r="B20" s="56">
        <v>1</v>
      </c>
      <c r="C20" s="35">
        <v>31</v>
      </c>
      <c r="D20" s="35">
        <v>71</v>
      </c>
      <c r="E20" s="35">
        <v>64</v>
      </c>
      <c r="F20" s="39">
        <v>135</v>
      </c>
      <c r="G20" s="35">
        <v>48</v>
      </c>
    </row>
    <row r="21" spans="1:8" ht="24.95" customHeight="1" thickTop="1" thickBot="1" x14ac:dyDescent="0.25">
      <c r="A21" s="103" t="s">
        <v>19</v>
      </c>
      <c r="B21" s="105">
        <f t="shared" ref="B21:G21" si="0">SUM(B5:B20)</f>
        <v>90</v>
      </c>
      <c r="C21" s="105">
        <f t="shared" si="0"/>
        <v>45070</v>
      </c>
      <c r="D21" s="105">
        <f t="shared" si="0"/>
        <v>115137</v>
      </c>
      <c r="E21" s="105">
        <f t="shared" si="0"/>
        <v>125736</v>
      </c>
      <c r="F21" s="105">
        <f t="shared" si="0"/>
        <v>240873</v>
      </c>
      <c r="G21" s="105">
        <f t="shared" si="0"/>
        <v>95206</v>
      </c>
    </row>
    <row r="22" spans="1:8" s="3" customFormat="1" ht="7.5" hidden="1" customHeight="1" x14ac:dyDescent="0.2">
      <c r="A22" s="130"/>
      <c r="B22" s="130"/>
      <c r="C22" s="130"/>
      <c r="D22" s="130"/>
      <c r="E22" s="44"/>
      <c r="F22" s="44"/>
      <c r="G22" s="1" t="s">
        <v>20</v>
      </c>
    </row>
    <row r="23" spans="1:8" s="17" customFormat="1" ht="5.25" customHeight="1" thickTop="1" x14ac:dyDescent="0.2">
      <c r="A23" s="19"/>
      <c r="B23" s="46"/>
      <c r="C23" s="19"/>
      <c r="D23" s="19"/>
    </row>
    <row r="24" spans="1:8" ht="25.5" customHeight="1" x14ac:dyDescent="0.2">
      <c r="A24" s="142" t="s">
        <v>77</v>
      </c>
      <c r="B24" s="142"/>
      <c r="C24" s="142"/>
      <c r="D24" s="142"/>
      <c r="E24" s="142"/>
    </row>
    <row r="25" spans="1:8" ht="16.5" customHeight="1" thickBot="1" x14ac:dyDescent="0.25"/>
    <row r="26" spans="1:8" ht="25.5" customHeight="1" x14ac:dyDescent="0.2">
      <c r="A26" s="136" t="s">
        <v>68</v>
      </c>
      <c r="B26" s="136"/>
      <c r="C26" s="136"/>
      <c r="D26" s="136"/>
      <c r="E26" s="136"/>
      <c r="F26" s="89"/>
      <c r="G26" s="90">
        <v>9</v>
      </c>
    </row>
    <row r="27" spans="1:8" ht="24.75" x14ac:dyDescent="0.2">
      <c r="A27" s="2"/>
      <c r="B27" s="2"/>
    </row>
  </sheetData>
  <mergeCells count="13">
    <mergeCell ref="A26:E26"/>
    <mergeCell ref="H3:H4"/>
    <mergeCell ref="I3:K3"/>
    <mergeCell ref="L3:L4"/>
    <mergeCell ref="M3:M4"/>
    <mergeCell ref="A24:E24"/>
    <mergeCell ref="A1:G1"/>
    <mergeCell ref="A22:D22"/>
    <mergeCell ref="A3:A4"/>
    <mergeCell ref="C3:C4"/>
    <mergeCell ref="D3:F3"/>
    <mergeCell ref="G3:G4"/>
    <mergeCell ref="B3:B4"/>
  </mergeCells>
  <phoneticPr fontId="5" type="noConversion"/>
  <printOptions horizontalCentered="1" verticalCentered="1"/>
  <pageMargins left="0.70866141732283505" right="0.70866141732283505" top="0.59055118110236204" bottom="0.196850393700787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K24"/>
  <sheetViews>
    <sheetView rightToLeft="1" tabSelected="1" view="pageBreakPreview" topLeftCell="A9" zoomScaleSheetLayoutView="100" workbookViewId="0">
      <selection activeCell="B19" sqref="B19"/>
    </sheetView>
  </sheetViews>
  <sheetFormatPr defaultRowHeight="12.75" x14ac:dyDescent="0.2"/>
  <cols>
    <col min="1" max="1" width="1" style="18" customWidth="1"/>
    <col min="2" max="8" width="14.5703125" style="17" customWidth="1"/>
    <col min="9" max="16384" width="9.140625" style="17"/>
  </cols>
  <sheetData>
    <row r="1" spans="1:11" ht="26.25" customHeight="1" x14ac:dyDescent="0.2">
      <c r="B1" s="143" t="s">
        <v>69</v>
      </c>
      <c r="C1" s="143"/>
      <c r="D1" s="143"/>
      <c r="E1" s="143"/>
      <c r="F1" s="143"/>
      <c r="G1" s="143"/>
      <c r="H1" s="143"/>
    </row>
    <row r="2" spans="1:11" ht="20.25" customHeight="1" thickBot="1" x14ac:dyDescent="0.25">
      <c r="B2" s="14" t="s">
        <v>27</v>
      </c>
      <c r="C2" s="14"/>
      <c r="D2" s="14"/>
      <c r="E2" s="143"/>
      <c r="F2" s="143"/>
      <c r="G2" s="143"/>
      <c r="H2" s="143"/>
    </row>
    <row r="3" spans="1:11" ht="30.75" customHeight="1" thickTop="1" x14ac:dyDescent="0.2">
      <c r="B3" s="131" t="s">
        <v>14</v>
      </c>
      <c r="C3" s="131" t="s">
        <v>36</v>
      </c>
      <c r="D3" s="135" t="s">
        <v>62</v>
      </c>
      <c r="E3" s="135"/>
      <c r="F3" s="131" t="s">
        <v>41</v>
      </c>
      <c r="G3" s="131" t="s">
        <v>33</v>
      </c>
      <c r="H3" s="101" t="s">
        <v>34</v>
      </c>
    </row>
    <row r="4" spans="1:11" ht="24.75" customHeight="1" x14ac:dyDescent="0.2">
      <c r="B4" s="132"/>
      <c r="C4" s="132"/>
      <c r="D4" s="106" t="s">
        <v>63</v>
      </c>
      <c r="E4" s="106" t="s">
        <v>59</v>
      </c>
      <c r="F4" s="132"/>
      <c r="G4" s="132"/>
      <c r="H4" s="106" t="s">
        <v>65</v>
      </c>
    </row>
    <row r="5" spans="1:11" ht="24" customHeight="1" x14ac:dyDescent="0.2">
      <c r="B5" s="30" t="s">
        <v>75</v>
      </c>
      <c r="C5" s="56">
        <v>10</v>
      </c>
      <c r="D5" s="88">
        <v>8</v>
      </c>
      <c r="E5" s="71">
        <v>80</v>
      </c>
      <c r="F5" s="42">
        <v>231</v>
      </c>
      <c r="G5" s="69">
        <v>0</v>
      </c>
      <c r="H5" s="84">
        <v>0</v>
      </c>
    </row>
    <row r="6" spans="1:11" ht="24" customHeight="1" x14ac:dyDescent="0.2">
      <c r="B6" s="30" t="s">
        <v>74</v>
      </c>
      <c r="C6" s="57">
        <v>2</v>
      </c>
      <c r="D6" s="57">
        <v>2</v>
      </c>
      <c r="E6" s="71">
        <v>100</v>
      </c>
      <c r="F6" s="42">
        <v>693</v>
      </c>
      <c r="G6" s="42">
        <v>0</v>
      </c>
      <c r="H6" s="72">
        <v>0</v>
      </c>
    </row>
    <row r="7" spans="1:11" s="7" customFormat="1" ht="24" customHeight="1" x14ac:dyDescent="0.2">
      <c r="A7" s="20"/>
      <c r="B7" s="15" t="s">
        <v>1</v>
      </c>
      <c r="C7" s="56">
        <v>5</v>
      </c>
      <c r="D7" s="88">
        <v>5</v>
      </c>
      <c r="E7" s="71">
        <f>D7/C7*100</f>
        <v>100</v>
      </c>
      <c r="F7" s="42">
        <v>1041</v>
      </c>
      <c r="G7" s="69">
        <v>0</v>
      </c>
      <c r="H7" s="84">
        <v>0</v>
      </c>
      <c r="I7" s="20"/>
      <c r="J7" s="20"/>
      <c r="K7" s="20"/>
    </row>
    <row r="8" spans="1:11" s="6" customFormat="1" ht="24" customHeight="1" x14ac:dyDescent="0.2">
      <c r="A8" s="18"/>
      <c r="B8" s="15" t="s">
        <v>2</v>
      </c>
      <c r="C8" s="57">
        <v>3</v>
      </c>
      <c r="D8" s="57">
        <v>3</v>
      </c>
      <c r="E8" s="71">
        <f t="shared" ref="E8:E21" si="0">D8/C8*100</f>
        <v>100</v>
      </c>
      <c r="F8" s="42">
        <v>168</v>
      </c>
      <c r="G8" s="42">
        <v>0</v>
      </c>
      <c r="H8" s="72">
        <v>0</v>
      </c>
      <c r="I8" s="18"/>
      <c r="J8" s="18"/>
      <c r="K8" s="18"/>
    </row>
    <row r="9" spans="1:11" s="6" customFormat="1" ht="24" customHeight="1" x14ac:dyDescent="0.2">
      <c r="A9" s="18"/>
      <c r="B9" s="15" t="s">
        <v>18</v>
      </c>
      <c r="C9" s="57">
        <v>15</v>
      </c>
      <c r="D9" s="57">
        <v>15</v>
      </c>
      <c r="E9" s="78">
        <f t="shared" si="0"/>
        <v>100</v>
      </c>
      <c r="F9" s="42">
        <v>2703</v>
      </c>
      <c r="G9" s="42">
        <v>0</v>
      </c>
      <c r="H9" s="72">
        <v>0</v>
      </c>
      <c r="I9" s="18"/>
      <c r="J9" s="18"/>
      <c r="K9" s="18"/>
    </row>
    <row r="10" spans="1:11" s="6" customFormat="1" ht="24" customHeight="1" x14ac:dyDescent="0.2">
      <c r="A10" s="18"/>
      <c r="B10" s="15" t="s">
        <v>3</v>
      </c>
      <c r="C10" s="57">
        <v>18</v>
      </c>
      <c r="D10" s="57">
        <v>17</v>
      </c>
      <c r="E10" s="78">
        <f t="shared" si="0"/>
        <v>94.444444444444443</v>
      </c>
      <c r="F10" s="42">
        <v>246</v>
      </c>
      <c r="G10" s="42">
        <v>3</v>
      </c>
      <c r="H10" s="72">
        <v>100</v>
      </c>
      <c r="I10" s="18"/>
      <c r="J10" s="18"/>
      <c r="K10" s="18"/>
    </row>
    <row r="11" spans="1:11" s="6" customFormat="1" ht="24" customHeight="1" x14ac:dyDescent="0.2">
      <c r="A11" s="18"/>
      <c r="B11" s="15" t="s">
        <v>4</v>
      </c>
      <c r="C11" s="57">
        <v>17</v>
      </c>
      <c r="D11" s="57">
        <v>16</v>
      </c>
      <c r="E11" s="78">
        <f t="shared" si="0"/>
        <v>94.117647058823522</v>
      </c>
      <c r="F11" s="42">
        <v>101</v>
      </c>
      <c r="G11" s="42">
        <v>0</v>
      </c>
      <c r="H11" s="72">
        <v>0</v>
      </c>
      <c r="I11" s="18"/>
      <c r="J11" s="18"/>
      <c r="K11" s="18"/>
    </row>
    <row r="12" spans="1:11" s="6" customFormat="1" ht="24" customHeight="1" x14ac:dyDescent="0.2">
      <c r="A12" s="18"/>
      <c r="B12" s="15" t="s">
        <v>5</v>
      </c>
      <c r="C12" s="57">
        <v>1</v>
      </c>
      <c r="D12" s="57">
        <v>1</v>
      </c>
      <c r="E12" s="78">
        <f t="shared" si="0"/>
        <v>100</v>
      </c>
      <c r="F12" s="100">
        <v>230</v>
      </c>
      <c r="G12" s="100">
        <v>0</v>
      </c>
      <c r="H12" s="97">
        <v>0</v>
      </c>
      <c r="I12" s="18"/>
      <c r="J12" s="18"/>
      <c r="K12" s="18"/>
    </row>
    <row r="13" spans="1:11" s="6" customFormat="1" ht="24" customHeight="1" x14ac:dyDescent="0.2">
      <c r="A13" s="18"/>
      <c r="B13" s="15" t="s">
        <v>6</v>
      </c>
      <c r="C13" s="57">
        <v>0</v>
      </c>
      <c r="D13" s="57">
        <v>0</v>
      </c>
      <c r="E13" s="78">
        <v>0</v>
      </c>
      <c r="F13" s="57">
        <v>0</v>
      </c>
      <c r="G13" s="57">
        <v>0</v>
      </c>
      <c r="H13" s="78">
        <v>0</v>
      </c>
      <c r="I13" s="18"/>
      <c r="J13" s="18"/>
      <c r="K13" s="18"/>
    </row>
    <row r="14" spans="1:11" s="6" customFormat="1" ht="24" customHeight="1" x14ac:dyDescent="0.2">
      <c r="A14" s="18"/>
      <c r="B14" s="15" t="s">
        <v>7</v>
      </c>
      <c r="C14" s="57">
        <v>10</v>
      </c>
      <c r="D14" s="57">
        <v>10</v>
      </c>
      <c r="E14" s="78">
        <f t="shared" si="0"/>
        <v>100</v>
      </c>
      <c r="F14" s="42">
        <v>904</v>
      </c>
      <c r="G14" s="42">
        <v>0</v>
      </c>
      <c r="H14" s="72">
        <v>0</v>
      </c>
      <c r="I14" s="18"/>
      <c r="J14" s="18"/>
      <c r="K14" s="18"/>
    </row>
    <row r="15" spans="1:11" s="6" customFormat="1" ht="24" customHeight="1" x14ac:dyDescent="0.2">
      <c r="A15" s="18"/>
      <c r="B15" s="15" t="s">
        <v>8</v>
      </c>
      <c r="C15" s="57">
        <v>2</v>
      </c>
      <c r="D15" s="57">
        <v>2</v>
      </c>
      <c r="E15" s="78">
        <f t="shared" si="0"/>
        <v>100</v>
      </c>
      <c r="F15" s="42">
        <v>30</v>
      </c>
      <c r="G15" s="42">
        <v>0</v>
      </c>
      <c r="H15" s="72">
        <v>0</v>
      </c>
      <c r="I15" s="18"/>
      <c r="J15" s="18"/>
      <c r="K15" s="18"/>
    </row>
    <row r="16" spans="1:11" s="6" customFormat="1" ht="24" customHeight="1" x14ac:dyDescent="0.2">
      <c r="A16" s="18"/>
      <c r="B16" s="15" t="s">
        <v>9</v>
      </c>
      <c r="C16" s="57">
        <v>3</v>
      </c>
      <c r="D16" s="57">
        <v>3</v>
      </c>
      <c r="E16" s="78">
        <v>100</v>
      </c>
      <c r="F16" s="57">
        <v>61</v>
      </c>
      <c r="G16" s="57">
        <v>0</v>
      </c>
      <c r="H16" s="78">
        <v>0</v>
      </c>
      <c r="I16" s="18"/>
      <c r="J16" s="18"/>
      <c r="K16" s="18"/>
    </row>
    <row r="17" spans="1:11" ht="24" customHeight="1" x14ac:dyDescent="0.2">
      <c r="B17" s="15" t="s">
        <v>10</v>
      </c>
      <c r="C17" s="57">
        <v>0</v>
      </c>
      <c r="D17" s="57">
        <v>0</v>
      </c>
      <c r="E17" s="78">
        <v>0</v>
      </c>
      <c r="F17" s="57">
        <v>0</v>
      </c>
      <c r="G17" s="57">
        <v>0</v>
      </c>
      <c r="H17" s="78">
        <v>0</v>
      </c>
      <c r="I17" s="18"/>
      <c r="J17" s="18"/>
      <c r="K17" s="18"/>
    </row>
    <row r="18" spans="1:11" s="6" customFormat="1" ht="24" customHeight="1" x14ac:dyDescent="0.2">
      <c r="A18" s="18"/>
      <c r="B18" s="15" t="s">
        <v>11</v>
      </c>
      <c r="C18" s="57">
        <v>2</v>
      </c>
      <c r="D18" s="57">
        <v>2</v>
      </c>
      <c r="E18" s="71">
        <f t="shared" si="0"/>
        <v>100</v>
      </c>
      <c r="F18" s="42">
        <v>13</v>
      </c>
      <c r="G18" s="42">
        <v>0</v>
      </c>
      <c r="H18" s="72">
        <v>0</v>
      </c>
      <c r="I18" s="18"/>
      <c r="J18" s="18"/>
      <c r="K18" s="18"/>
    </row>
    <row r="19" spans="1:11" s="6" customFormat="1" ht="24" customHeight="1" x14ac:dyDescent="0.2">
      <c r="A19" s="18"/>
      <c r="B19" s="15" t="s">
        <v>12</v>
      </c>
      <c r="C19" s="54">
        <v>1</v>
      </c>
      <c r="D19" s="54">
        <v>1</v>
      </c>
      <c r="E19" s="71">
        <f t="shared" si="0"/>
        <v>100</v>
      </c>
      <c r="F19" s="57">
        <v>75</v>
      </c>
      <c r="G19" s="57">
        <v>0</v>
      </c>
      <c r="H19" s="78">
        <v>0</v>
      </c>
      <c r="I19" s="18"/>
      <c r="J19" s="18"/>
      <c r="K19" s="18"/>
    </row>
    <row r="20" spans="1:11" s="7" customFormat="1" ht="24" customHeight="1" thickBot="1" x14ac:dyDescent="0.25">
      <c r="A20" s="20"/>
      <c r="B20" s="22" t="s">
        <v>13</v>
      </c>
      <c r="C20" s="56">
        <v>1</v>
      </c>
      <c r="D20" s="88">
        <v>1</v>
      </c>
      <c r="E20" s="71">
        <f t="shared" si="0"/>
        <v>100</v>
      </c>
      <c r="F20" s="50">
        <v>15</v>
      </c>
      <c r="G20" s="52">
        <v>0</v>
      </c>
      <c r="H20" s="80">
        <v>0</v>
      </c>
      <c r="I20" s="20"/>
      <c r="J20" s="20"/>
      <c r="K20" s="20"/>
    </row>
    <row r="21" spans="1:11" s="6" customFormat="1" ht="24" customHeight="1" thickTop="1" thickBot="1" x14ac:dyDescent="0.25">
      <c r="A21" s="18"/>
      <c r="B21" s="107" t="s">
        <v>19</v>
      </c>
      <c r="C21" s="108">
        <f>SUM(C5:C20)</f>
        <v>90</v>
      </c>
      <c r="D21" s="108">
        <f>SUM(D5:D20)</f>
        <v>86</v>
      </c>
      <c r="E21" s="109">
        <f t="shared" si="0"/>
        <v>95.555555555555557</v>
      </c>
      <c r="F21" s="110">
        <f>SUM(F5:F20)</f>
        <v>6511</v>
      </c>
      <c r="G21" s="110">
        <f>SUM(G5:G20)</f>
        <v>3</v>
      </c>
      <c r="H21" s="120"/>
      <c r="I21" s="18"/>
      <c r="J21" s="18"/>
      <c r="K21" s="18"/>
    </row>
    <row r="22" spans="1:11" ht="11.25" customHeight="1" thickTop="1" x14ac:dyDescent="0.2"/>
    <row r="23" spans="1:11" ht="20.25" customHeight="1" thickBot="1" x14ac:dyDescent="0.25">
      <c r="B23" s="142" t="s">
        <v>77</v>
      </c>
      <c r="C23" s="142"/>
      <c r="D23" s="142"/>
      <c r="E23" s="142"/>
      <c r="F23" s="142"/>
    </row>
    <row r="24" spans="1:11" ht="21" x14ac:dyDescent="0.2">
      <c r="B24" s="136" t="s">
        <v>68</v>
      </c>
      <c r="C24" s="136"/>
      <c r="D24" s="136"/>
      <c r="E24" s="136"/>
      <c r="F24" s="136"/>
      <c r="G24" s="89"/>
      <c r="H24" s="90">
        <v>10</v>
      </c>
    </row>
  </sheetData>
  <mergeCells count="9">
    <mergeCell ref="B24:F24"/>
    <mergeCell ref="B1:H1"/>
    <mergeCell ref="E2:H2"/>
    <mergeCell ref="B3:B4"/>
    <mergeCell ref="F3:F4"/>
    <mergeCell ref="G3:G4"/>
    <mergeCell ref="C3:C4"/>
    <mergeCell ref="D3:E3"/>
    <mergeCell ref="B23:F23"/>
  </mergeCells>
  <printOptions horizontalCentered="1" verticalCentered="1"/>
  <pageMargins left="0.94488188976377996" right="0.98425196850393704" top="0.59055118110236204" bottom="0.196850393700787" header="0" footer="0"/>
  <pageSetup paperSize="9" scale="9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M24"/>
  <sheetViews>
    <sheetView rightToLeft="1" view="pageBreakPreview" topLeftCell="A13" zoomScaleSheetLayoutView="100" workbookViewId="0">
      <selection activeCell="D21" sqref="D21"/>
    </sheetView>
  </sheetViews>
  <sheetFormatPr defaultRowHeight="12.75" x14ac:dyDescent="0.2"/>
  <cols>
    <col min="1" max="1" width="1" style="18" customWidth="1"/>
    <col min="2" max="9" width="15.42578125" style="17" customWidth="1"/>
    <col min="10" max="16384" width="9.140625" style="17"/>
  </cols>
  <sheetData>
    <row r="1" spans="1:13" ht="28.5" customHeight="1" x14ac:dyDescent="0.2">
      <c r="B1" s="143" t="s">
        <v>70</v>
      </c>
      <c r="C1" s="143"/>
      <c r="D1" s="143"/>
      <c r="E1" s="143"/>
      <c r="F1" s="143"/>
      <c r="G1" s="143"/>
      <c r="H1" s="143"/>
      <c r="I1" s="143"/>
    </row>
    <row r="2" spans="1:13" ht="20.25" customHeight="1" thickBot="1" x14ac:dyDescent="0.25">
      <c r="B2" s="14" t="s">
        <v>31</v>
      </c>
      <c r="C2" s="14"/>
      <c r="D2" s="14"/>
      <c r="E2" s="14"/>
      <c r="F2" s="14"/>
      <c r="G2" s="143"/>
      <c r="H2" s="143"/>
      <c r="I2" s="143"/>
    </row>
    <row r="3" spans="1:13" ht="24.75" customHeight="1" thickTop="1" x14ac:dyDescent="0.2">
      <c r="B3" s="131" t="s">
        <v>14</v>
      </c>
      <c r="C3" s="131" t="s">
        <v>36</v>
      </c>
      <c r="D3" s="135" t="s">
        <v>64</v>
      </c>
      <c r="E3" s="135"/>
      <c r="F3" s="131" t="s">
        <v>42</v>
      </c>
      <c r="G3" s="131" t="s">
        <v>33</v>
      </c>
      <c r="H3" s="135" t="s">
        <v>34</v>
      </c>
      <c r="I3" s="135"/>
    </row>
    <row r="4" spans="1:13" ht="24.75" customHeight="1" x14ac:dyDescent="0.2">
      <c r="B4" s="132"/>
      <c r="C4" s="132"/>
      <c r="D4" s="106" t="s">
        <v>63</v>
      </c>
      <c r="E4" s="102" t="s">
        <v>59</v>
      </c>
      <c r="F4" s="132"/>
      <c r="G4" s="132"/>
      <c r="H4" s="102" t="s">
        <v>66</v>
      </c>
      <c r="I4" s="102" t="s">
        <v>67</v>
      </c>
    </row>
    <row r="5" spans="1:13" ht="30" customHeight="1" x14ac:dyDescent="0.2">
      <c r="B5" s="30" t="s">
        <v>75</v>
      </c>
      <c r="C5" s="56">
        <v>10</v>
      </c>
      <c r="D5" s="66">
        <v>7</v>
      </c>
      <c r="E5" s="71">
        <v>70</v>
      </c>
      <c r="F5" s="66">
        <v>33</v>
      </c>
      <c r="G5" s="69">
        <v>0</v>
      </c>
      <c r="H5" s="85">
        <v>0</v>
      </c>
      <c r="I5" s="72">
        <v>0</v>
      </c>
    </row>
    <row r="6" spans="1:13" ht="30" customHeight="1" x14ac:dyDescent="0.2">
      <c r="B6" s="30" t="s">
        <v>74</v>
      </c>
      <c r="C6" s="57">
        <v>2</v>
      </c>
      <c r="D6" s="58">
        <v>2</v>
      </c>
      <c r="E6" s="71">
        <v>100</v>
      </c>
      <c r="F6" s="58">
        <v>30</v>
      </c>
      <c r="G6" s="53">
        <v>0</v>
      </c>
      <c r="H6" s="76">
        <v>0</v>
      </c>
      <c r="I6" s="76">
        <v>0</v>
      </c>
    </row>
    <row r="7" spans="1:13" s="7" customFormat="1" ht="23.25" customHeight="1" x14ac:dyDescent="0.2">
      <c r="A7" s="20"/>
      <c r="B7" s="15" t="s">
        <v>1</v>
      </c>
      <c r="C7" s="56">
        <v>5</v>
      </c>
      <c r="D7" s="66">
        <v>5</v>
      </c>
      <c r="E7" s="71">
        <f t="shared" ref="E7:E20" si="0">D7/C7*100</f>
        <v>100</v>
      </c>
      <c r="F7" s="66">
        <v>53</v>
      </c>
      <c r="G7" s="69">
        <v>0</v>
      </c>
      <c r="H7" s="85">
        <v>0</v>
      </c>
      <c r="I7" s="72">
        <v>0</v>
      </c>
      <c r="J7" s="17"/>
      <c r="K7" s="20"/>
      <c r="L7" s="20"/>
      <c r="M7" s="20"/>
    </row>
    <row r="8" spans="1:13" s="6" customFormat="1" ht="23.25" customHeight="1" x14ac:dyDescent="0.2">
      <c r="A8" s="18"/>
      <c r="B8" s="15" t="s">
        <v>2</v>
      </c>
      <c r="C8" s="57">
        <v>3</v>
      </c>
      <c r="D8" s="58">
        <v>3</v>
      </c>
      <c r="E8" s="71">
        <f t="shared" si="0"/>
        <v>100</v>
      </c>
      <c r="F8" s="58">
        <v>22</v>
      </c>
      <c r="G8" s="53">
        <v>0</v>
      </c>
      <c r="H8" s="76">
        <v>0</v>
      </c>
      <c r="I8" s="76">
        <v>0</v>
      </c>
      <c r="J8" s="24"/>
      <c r="K8" s="18"/>
      <c r="L8" s="18"/>
      <c r="M8" s="18"/>
    </row>
    <row r="9" spans="1:13" s="6" customFormat="1" ht="23.25" customHeight="1" x14ac:dyDescent="0.2">
      <c r="A9" s="18"/>
      <c r="B9" s="15" t="s">
        <v>18</v>
      </c>
      <c r="C9" s="57">
        <v>15</v>
      </c>
      <c r="D9" s="58">
        <v>14</v>
      </c>
      <c r="E9" s="78">
        <f t="shared" si="0"/>
        <v>93.333333333333329</v>
      </c>
      <c r="F9" s="58">
        <v>319</v>
      </c>
      <c r="G9" s="53">
        <v>0</v>
      </c>
      <c r="H9" s="76">
        <v>0</v>
      </c>
      <c r="I9" s="76">
        <v>0</v>
      </c>
      <c r="J9" s="24"/>
      <c r="K9" s="18"/>
      <c r="L9" s="18"/>
      <c r="M9" s="18"/>
    </row>
    <row r="10" spans="1:13" s="6" customFormat="1" ht="23.25" customHeight="1" x14ac:dyDescent="0.2">
      <c r="A10" s="18"/>
      <c r="B10" s="15" t="s">
        <v>3</v>
      </c>
      <c r="C10" s="57">
        <v>18</v>
      </c>
      <c r="D10" s="66">
        <v>15</v>
      </c>
      <c r="E10" s="78">
        <f t="shared" si="0"/>
        <v>83.333333333333343</v>
      </c>
      <c r="F10" s="66">
        <v>70</v>
      </c>
      <c r="G10" s="42">
        <v>0</v>
      </c>
      <c r="H10" s="76">
        <v>0</v>
      </c>
      <c r="I10" s="72">
        <v>0</v>
      </c>
      <c r="J10" s="24"/>
      <c r="K10" s="18"/>
      <c r="L10" s="18"/>
      <c r="M10" s="18"/>
    </row>
    <row r="11" spans="1:13" s="6" customFormat="1" ht="23.25" customHeight="1" x14ac:dyDescent="0.2">
      <c r="A11" s="18"/>
      <c r="B11" s="15" t="s">
        <v>4</v>
      </c>
      <c r="C11" s="57">
        <v>17</v>
      </c>
      <c r="D11" s="66">
        <v>12</v>
      </c>
      <c r="E11" s="78">
        <f t="shared" si="0"/>
        <v>70.588235294117652</v>
      </c>
      <c r="F11" s="66">
        <v>22</v>
      </c>
      <c r="G11" s="51">
        <v>0</v>
      </c>
      <c r="H11" s="76">
        <v>0</v>
      </c>
      <c r="I11" s="76">
        <v>0</v>
      </c>
      <c r="J11" s="24"/>
      <c r="K11" s="18"/>
      <c r="L11" s="18"/>
      <c r="M11" s="18"/>
    </row>
    <row r="12" spans="1:13" s="6" customFormat="1" ht="23.25" customHeight="1" x14ac:dyDescent="0.2">
      <c r="A12" s="18"/>
      <c r="B12" s="15" t="s">
        <v>5</v>
      </c>
      <c r="C12" s="57">
        <v>1</v>
      </c>
      <c r="D12" s="66">
        <v>1</v>
      </c>
      <c r="E12" s="78">
        <f t="shared" si="0"/>
        <v>100</v>
      </c>
      <c r="F12" s="66">
        <v>22</v>
      </c>
      <c r="G12" s="42">
        <v>0</v>
      </c>
      <c r="H12" s="72">
        <v>0</v>
      </c>
      <c r="I12" s="72">
        <v>0</v>
      </c>
      <c r="J12" s="24"/>
      <c r="K12" s="18"/>
      <c r="L12" s="18"/>
      <c r="M12" s="18"/>
    </row>
    <row r="13" spans="1:13" s="6" customFormat="1" ht="23.25" customHeight="1" x14ac:dyDescent="0.2">
      <c r="A13" s="18"/>
      <c r="B13" s="15" t="s">
        <v>6</v>
      </c>
      <c r="C13" s="57">
        <v>0</v>
      </c>
      <c r="D13" s="96">
        <v>0</v>
      </c>
      <c r="E13" s="78">
        <v>0</v>
      </c>
      <c r="F13" s="96">
        <v>0</v>
      </c>
      <c r="G13" s="96">
        <v>0</v>
      </c>
      <c r="H13" s="97">
        <v>0</v>
      </c>
      <c r="I13" s="97">
        <v>0</v>
      </c>
      <c r="J13" s="24"/>
      <c r="K13" s="18"/>
      <c r="L13" s="18"/>
      <c r="M13" s="18"/>
    </row>
    <row r="14" spans="1:13" s="6" customFormat="1" ht="23.25" customHeight="1" x14ac:dyDescent="0.2">
      <c r="A14" s="18"/>
      <c r="B14" s="15" t="s">
        <v>7</v>
      </c>
      <c r="C14" s="57">
        <v>10</v>
      </c>
      <c r="D14" s="96">
        <v>6</v>
      </c>
      <c r="E14" s="78">
        <f t="shared" si="0"/>
        <v>60</v>
      </c>
      <c r="F14" s="96">
        <v>124</v>
      </c>
      <c r="G14" s="42">
        <v>2</v>
      </c>
      <c r="H14" s="72">
        <v>0</v>
      </c>
      <c r="I14" s="72">
        <v>100</v>
      </c>
      <c r="J14" s="24"/>
      <c r="K14" s="18"/>
      <c r="L14" s="18"/>
      <c r="M14" s="18"/>
    </row>
    <row r="15" spans="1:13" s="6" customFormat="1" ht="23.25" customHeight="1" x14ac:dyDescent="0.2">
      <c r="A15" s="18"/>
      <c r="B15" s="15" t="s">
        <v>8</v>
      </c>
      <c r="C15" s="57">
        <v>2</v>
      </c>
      <c r="D15" s="58">
        <v>1</v>
      </c>
      <c r="E15" s="78">
        <f t="shared" si="0"/>
        <v>50</v>
      </c>
      <c r="F15" s="58">
        <v>2</v>
      </c>
      <c r="G15" s="53">
        <v>1</v>
      </c>
      <c r="H15" s="76">
        <v>100</v>
      </c>
      <c r="I15" s="76">
        <v>0</v>
      </c>
      <c r="J15" s="24"/>
      <c r="K15" s="18"/>
      <c r="L15" s="18"/>
      <c r="M15" s="18"/>
    </row>
    <row r="16" spans="1:13" s="6" customFormat="1" ht="23.25" customHeight="1" x14ac:dyDescent="0.2">
      <c r="A16" s="18"/>
      <c r="B16" s="15" t="s">
        <v>9</v>
      </c>
      <c r="C16" s="57">
        <v>3</v>
      </c>
      <c r="D16" s="57">
        <v>3</v>
      </c>
      <c r="E16" s="78">
        <v>100</v>
      </c>
      <c r="F16" s="57">
        <v>15</v>
      </c>
      <c r="G16" s="57">
        <v>0</v>
      </c>
      <c r="H16" s="78">
        <v>0</v>
      </c>
      <c r="I16" s="78">
        <v>0</v>
      </c>
      <c r="J16" s="24"/>
      <c r="K16" s="18"/>
      <c r="L16" s="18"/>
      <c r="M16" s="18"/>
    </row>
    <row r="17" spans="1:13" ht="23.25" customHeight="1" x14ac:dyDescent="0.2">
      <c r="B17" s="15" t="s">
        <v>10</v>
      </c>
      <c r="C17" s="57">
        <v>0</v>
      </c>
      <c r="D17" s="96">
        <v>0</v>
      </c>
      <c r="E17" s="78">
        <v>0</v>
      </c>
      <c r="F17" s="96">
        <v>0</v>
      </c>
      <c r="G17" s="96">
        <v>0</v>
      </c>
      <c r="H17" s="97">
        <v>0</v>
      </c>
      <c r="I17" s="97">
        <v>0</v>
      </c>
      <c r="J17" s="24"/>
      <c r="K17" s="18"/>
      <c r="L17" s="18"/>
      <c r="M17" s="18"/>
    </row>
    <row r="18" spans="1:13" s="6" customFormat="1" ht="23.25" customHeight="1" x14ac:dyDescent="0.2">
      <c r="A18" s="18"/>
      <c r="B18" s="15" t="s">
        <v>11</v>
      </c>
      <c r="C18" s="57">
        <v>2</v>
      </c>
      <c r="D18" s="58">
        <v>1</v>
      </c>
      <c r="E18" s="71">
        <f t="shared" si="0"/>
        <v>50</v>
      </c>
      <c r="F18" s="58">
        <v>7</v>
      </c>
      <c r="G18" s="53">
        <v>0</v>
      </c>
      <c r="H18" s="76">
        <v>0</v>
      </c>
      <c r="I18" s="76">
        <v>0</v>
      </c>
      <c r="J18" s="24"/>
      <c r="K18" s="18"/>
      <c r="L18" s="18"/>
      <c r="M18" s="18"/>
    </row>
    <row r="19" spans="1:13" s="6" customFormat="1" ht="23.25" customHeight="1" x14ac:dyDescent="0.2">
      <c r="A19" s="18"/>
      <c r="B19" s="15" t="s">
        <v>12</v>
      </c>
      <c r="C19" s="54">
        <v>1</v>
      </c>
      <c r="D19" s="67">
        <v>1</v>
      </c>
      <c r="E19" s="71">
        <f t="shared" si="0"/>
        <v>100</v>
      </c>
      <c r="F19" s="67">
        <v>3</v>
      </c>
      <c r="G19" s="96">
        <v>0</v>
      </c>
      <c r="H19" s="97">
        <v>0</v>
      </c>
      <c r="I19" s="97">
        <v>0</v>
      </c>
      <c r="J19" s="24"/>
      <c r="K19" s="18"/>
      <c r="L19" s="18"/>
      <c r="M19" s="18"/>
    </row>
    <row r="20" spans="1:13" s="7" customFormat="1" ht="23.25" customHeight="1" thickBot="1" x14ac:dyDescent="0.25">
      <c r="A20" s="20"/>
      <c r="B20" s="22" t="s">
        <v>13</v>
      </c>
      <c r="C20" s="56">
        <v>1</v>
      </c>
      <c r="D20" s="50">
        <v>1</v>
      </c>
      <c r="E20" s="71">
        <f t="shared" si="0"/>
        <v>100</v>
      </c>
      <c r="F20" s="98">
        <v>5</v>
      </c>
      <c r="G20" s="98">
        <v>0</v>
      </c>
      <c r="H20" s="99">
        <v>0</v>
      </c>
      <c r="I20" s="99">
        <v>0</v>
      </c>
      <c r="J20" s="24"/>
      <c r="K20" s="20"/>
      <c r="L20" s="20"/>
      <c r="M20" s="20"/>
    </row>
    <row r="21" spans="1:13" s="6" customFormat="1" ht="23.25" customHeight="1" thickTop="1" thickBot="1" x14ac:dyDescent="0.25">
      <c r="A21" s="18"/>
      <c r="B21" s="107" t="s">
        <v>19</v>
      </c>
      <c r="C21" s="111">
        <f>SUM(C5:C20)</f>
        <v>90</v>
      </c>
      <c r="D21" s="111">
        <f>SUM(D5:D20)</f>
        <v>72</v>
      </c>
      <c r="E21" s="112">
        <f>D21/C21*100</f>
        <v>80</v>
      </c>
      <c r="F21" s="111">
        <f>SUM(F5:F20)</f>
        <v>727</v>
      </c>
      <c r="G21" s="113">
        <f>SUM(G5:G20)</f>
        <v>3</v>
      </c>
      <c r="H21" s="120"/>
      <c r="I21" s="120"/>
      <c r="J21" s="24"/>
      <c r="K21" s="18"/>
      <c r="L21" s="18"/>
      <c r="M21" s="18"/>
    </row>
    <row r="22" spans="1:13" ht="21" customHeight="1" thickTop="1" x14ac:dyDescent="0.2"/>
    <row r="23" spans="1:13" ht="21" customHeight="1" thickBot="1" x14ac:dyDescent="0.25">
      <c r="B23" s="142" t="s">
        <v>77</v>
      </c>
      <c r="C23" s="142"/>
      <c r="D23" s="142"/>
      <c r="E23" s="142"/>
      <c r="F23" s="142"/>
    </row>
    <row r="24" spans="1:13" ht="21" customHeight="1" x14ac:dyDescent="0.2">
      <c r="B24" s="136" t="s">
        <v>68</v>
      </c>
      <c r="C24" s="136"/>
      <c r="D24" s="136"/>
      <c r="E24" s="136"/>
      <c r="F24" s="136"/>
      <c r="G24" s="89"/>
      <c r="H24" s="89"/>
      <c r="I24" s="90">
        <v>11</v>
      </c>
    </row>
  </sheetData>
  <mergeCells count="10">
    <mergeCell ref="B24:F24"/>
    <mergeCell ref="B1:I1"/>
    <mergeCell ref="G2:I2"/>
    <mergeCell ref="B3:B4"/>
    <mergeCell ref="G3:G4"/>
    <mergeCell ref="C3:C4"/>
    <mergeCell ref="F3:F4"/>
    <mergeCell ref="H3:I3"/>
    <mergeCell ref="D3:E3"/>
    <mergeCell ref="B23:F23"/>
  </mergeCells>
  <printOptions horizontalCentered="1" verticalCentered="1"/>
  <pageMargins left="0.74803149606299202" right="0.78740157480314998" top="0.59055118110236204" bottom="0.196850393700787" header="0" footer="0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J30"/>
  <sheetViews>
    <sheetView rightToLeft="1" view="pageBreakPreview" topLeftCell="A10" zoomScale="98" zoomScaleSheetLayoutView="98" workbookViewId="0">
      <selection activeCell="B18" sqref="B18"/>
    </sheetView>
  </sheetViews>
  <sheetFormatPr defaultRowHeight="12.75" x14ac:dyDescent="0.2"/>
  <cols>
    <col min="1" max="1" width="14.42578125" customWidth="1"/>
    <col min="2" max="2" width="14.42578125" style="17" customWidth="1"/>
    <col min="3" max="4" width="14.42578125" customWidth="1"/>
    <col min="5" max="5" width="1.140625" customWidth="1"/>
    <col min="6" max="7" width="14.42578125" customWidth="1"/>
    <col min="8" max="8" width="1" customWidth="1"/>
    <col min="9" max="10" width="14.42578125" customWidth="1"/>
  </cols>
  <sheetData>
    <row r="1" spans="1:10" s="16" customFormat="1" ht="25.5" customHeight="1" x14ac:dyDescent="0.2">
      <c r="A1" s="129" t="s">
        <v>26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0" s="16" customFormat="1" ht="24" customHeight="1" thickBot="1" x14ac:dyDescent="0.25">
      <c r="A2" s="13" t="s">
        <v>32</v>
      </c>
      <c r="B2" s="13"/>
      <c r="C2" s="13"/>
      <c r="H2" s="21"/>
    </row>
    <row r="3" spans="1:10" s="16" customFormat="1" ht="32.25" customHeight="1" thickTop="1" x14ac:dyDescent="0.2">
      <c r="A3" s="135" t="s">
        <v>14</v>
      </c>
      <c r="B3" s="131" t="s">
        <v>36</v>
      </c>
      <c r="C3" s="145" t="s">
        <v>38</v>
      </c>
      <c r="D3" s="145"/>
      <c r="E3" s="146"/>
      <c r="F3" s="145" t="s">
        <v>39</v>
      </c>
      <c r="G3" s="145"/>
      <c r="H3" s="146"/>
      <c r="I3" s="145" t="s">
        <v>40</v>
      </c>
      <c r="J3" s="145"/>
    </row>
    <row r="4" spans="1:10" s="17" customFormat="1" ht="24.75" customHeight="1" x14ac:dyDescent="0.2">
      <c r="A4" s="144"/>
      <c r="B4" s="132"/>
      <c r="C4" s="114" t="s">
        <v>58</v>
      </c>
      <c r="D4" s="102" t="s">
        <v>59</v>
      </c>
      <c r="E4" s="147"/>
      <c r="F4" s="114" t="s">
        <v>58</v>
      </c>
      <c r="G4" s="102" t="s">
        <v>59</v>
      </c>
      <c r="H4" s="147"/>
      <c r="I4" s="114" t="s">
        <v>58</v>
      </c>
      <c r="J4" s="102" t="s">
        <v>59</v>
      </c>
    </row>
    <row r="5" spans="1:10" s="17" customFormat="1" ht="24.75" customHeight="1" x14ac:dyDescent="0.2">
      <c r="A5" s="30" t="s">
        <v>75</v>
      </c>
      <c r="B5" s="56">
        <v>10</v>
      </c>
      <c r="C5" s="61">
        <v>10</v>
      </c>
      <c r="D5" s="86">
        <v>100</v>
      </c>
      <c r="E5" s="40"/>
      <c r="F5" s="31">
        <v>10</v>
      </c>
      <c r="G5" s="87">
        <v>100</v>
      </c>
      <c r="H5" s="40"/>
      <c r="I5" s="40">
        <v>10</v>
      </c>
      <c r="J5" s="86">
        <v>100</v>
      </c>
    </row>
    <row r="6" spans="1:10" s="17" customFormat="1" ht="24.75" customHeight="1" x14ac:dyDescent="0.2">
      <c r="A6" s="30" t="s">
        <v>74</v>
      </c>
      <c r="B6" s="57">
        <v>2</v>
      </c>
      <c r="C6" s="61">
        <v>2</v>
      </c>
      <c r="D6" s="86">
        <v>100</v>
      </c>
      <c r="E6" s="40"/>
      <c r="F6" s="34">
        <v>2</v>
      </c>
      <c r="G6" s="87">
        <v>100</v>
      </c>
      <c r="H6" s="40"/>
      <c r="I6" s="34">
        <v>2</v>
      </c>
      <c r="J6" s="86">
        <v>100</v>
      </c>
    </row>
    <row r="7" spans="1:10" s="26" customFormat="1" ht="24.75" customHeight="1" x14ac:dyDescent="0.2">
      <c r="A7" s="30" t="s">
        <v>1</v>
      </c>
      <c r="B7" s="56">
        <v>5</v>
      </c>
      <c r="C7" s="61">
        <v>5</v>
      </c>
      <c r="D7" s="86">
        <f>C7/B7*100</f>
        <v>100</v>
      </c>
      <c r="E7" s="40"/>
      <c r="F7" s="31">
        <v>5</v>
      </c>
      <c r="G7" s="87">
        <f>F7/B7*100</f>
        <v>100</v>
      </c>
      <c r="H7" s="40"/>
      <c r="I7" s="40">
        <v>5</v>
      </c>
      <c r="J7" s="86">
        <f>I7/B7*100</f>
        <v>100</v>
      </c>
    </row>
    <row r="8" spans="1:10" s="26" customFormat="1" ht="24.75" customHeight="1" x14ac:dyDescent="0.2">
      <c r="A8" s="32" t="s">
        <v>2</v>
      </c>
      <c r="B8" s="57">
        <v>3</v>
      </c>
      <c r="C8" s="61">
        <v>3</v>
      </c>
      <c r="D8" s="86">
        <f t="shared" ref="D8:D21" si="0">C8/B8*100</f>
        <v>100</v>
      </c>
      <c r="E8" s="40"/>
      <c r="F8" s="34">
        <v>3</v>
      </c>
      <c r="G8" s="87">
        <f t="shared" ref="G8:G21" si="1">F8/B8*100</f>
        <v>100</v>
      </c>
      <c r="H8" s="40"/>
      <c r="I8" s="34">
        <v>2</v>
      </c>
      <c r="J8" s="86">
        <f t="shared" ref="J8:J21" si="2">I8/B8*100</f>
        <v>66.666666666666657</v>
      </c>
    </row>
    <row r="9" spans="1:10" s="26" customFormat="1" ht="24.75" customHeight="1" x14ac:dyDescent="0.2">
      <c r="A9" s="32" t="s">
        <v>18</v>
      </c>
      <c r="B9" s="57">
        <v>15</v>
      </c>
      <c r="C9" s="62">
        <v>14</v>
      </c>
      <c r="D9" s="86">
        <f t="shared" si="0"/>
        <v>93.333333333333329</v>
      </c>
      <c r="E9" s="40"/>
      <c r="F9" s="34">
        <v>15</v>
      </c>
      <c r="G9" s="87">
        <f t="shared" si="1"/>
        <v>100</v>
      </c>
      <c r="H9" s="40"/>
      <c r="I9" s="34">
        <v>15</v>
      </c>
      <c r="J9" s="86">
        <f t="shared" si="2"/>
        <v>100</v>
      </c>
    </row>
    <row r="10" spans="1:10" s="16" customFormat="1" ht="24.75" customHeight="1" x14ac:dyDescent="0.2">
      <c r="A10" s="30" t="s">
        <v>3</v>
      </c>
      <c r="B10" s="56">
        <v>18</v>
      </c>
      <c r="C10" s="63">
        <v>18</v>
      </c>
      <c r="D10" s="86">
        <f t="shared" si="0"/>
        <v>100</v>
      </c>
      <c r="E10" s="40"/>
      <c r="F10" s="34">
        <v>17</v>
      </c>
      <c r="G10" s="87">
        <f t="shared" si="1"/>
        <v>94.444444444444443</v>
      </c>
      <c r="H10" s="40"/>
      <c r="I10" s="41">
        <v>14</v>
      </c>
      <c r="J10" s="86">
        <f t="shared" si="2"/>
        <v>77.777777777777786</v>
      </c>
    </row>
    <row r="11" spans="1:10" s="26" customFormat="1" ht="24.75" customHeight="1" x14ac:dyDescent="0.2">
      <c r="A11" s="30" t="s">
        <v>4</v>
      </c>
      <c r="B11" s="56">
        <v>17</v>
      </c>
      <c r="C11" s="63">
        <v>17</v>
      </c>
      <c r="D11" s="86">
        <f t="shared" si="0"/>
        <v>100</v>
      </c>
      <c r="E11" s="40"/>
      <c r="F11" s="34">
        <v>17</v>
      </c>
      <c r="G11" s="87">
        <f t="shared" si="1"/>
        <v>100</v>
      </c>
      <c r="H11" s="40"/>
      <c r="I11" s="34">
        <v>17</v>
      </c>
      <c r="J11" s="86">
        <f t="shared" si="2"/>
        <v>100</v>
      </c>
    </row>
    <row r="12" spans="1:10" s="26" customFormat="1" ht="24.75" customHeight="1" x14ac:dyDescent="0.2">
      <c r="A12" s="32" t="s">
        <v>5</v>
      </c>
      <c r="B12" s="57">
        <v>1</v>
      </c>
      <c r="C12" s="61">
        <v>1</v>
      </c>
      <c r="D12" s="86">
        <f t="shared" si="0"/>
        <v>100</v>
      </c>
      <c r="E12" s="40"/>
      <c r="F12" s="34">
        <v>1</v>
      </c>
      <c r="G12" s="87">
        <f t="shared" si="1"/>
        <v>100</v>
      </c>
      <c r="H12" s="40"/>
      <c r="I12" s="42">
        <v>1</v>
      </c>
      <c r="J12" s="86">
        <f t="shared" si="2"/>
        <v>100</v>
      </c>
    </row>
    <row r="13" spans="1:10" s="16" customFormat="1" ht="24.75" customHeight="1" x14ac:dyDescent="0.2">
      <c r="A13" s="30" t="s">
        <v>6</v>
      </c>
      <c r="B13" s="57">
        <v>0</v>
      </c>
      <c r="C13" s="64">
        <v>0</v>
      </c>
      <c r="D13" s="86">
        <v>0</v>
      </c>
      <c r="E13" s="40"/>
      <c r="F13" s="34">
        <v>0</v>
      </c>
      <c r="G13" s="87">
        <v>0</v>
      </c>
      <c r="H13" s="40"/>
      <c r="I13" s="34">
        <v>0</v>
      </c>
      <c r="J13" s="86">
        <v>0</v>
      </c>
    </row>
    <row r="14" spans="1:10" s="26" customFormat="1" ht="24.75" customHeight="1" x14ac:dyDescent="0.2">
      <c r="A14" s="32" t="s">
        <v>15</v>
      </c>
      <c r="B14" s="57">
        <v>10</v>
      </c>
      <c r="C14" s="61">
        <v>5</v>
      </c>
      <c r="D14" s="86">
        <f t="shared" si="0"/>
        <v>50</v>
      </c>
      <c r="E14" s="31"/>
      <c r="F14" s="34">
        <v>10</v>
      </c>
      <c r="G14" s="87">
        <f t="shared" si="1"/>
        <v>100</v>
      </c>
      <c r="H14" s="40"/>
      <c r="I14" s="34">
        <v>8</v>
      </c>
      <c r="J14" s="86">
        <f t="shared" si="2"/>
        <v>80</v>
      </c>
    </row>
    <row r="15" spans="1:10" s="26" customFormat="1" ht="24.75" customHeight="1" x14ac:dyDescent="0.2">
      <c r="A15" s="32" t="s">
        <v>8</v>
      </c>
      <c r="B15" s="54">
        <v>2</v>
      </c>
      <c r="C15" s="65">
        <v>2</v>
      </c>
      <c r="D15" s="86">
        <f t="shared" si="0"/>
        <v>100</v>
      </c>
      <c r="E15" s="40"/>
      <c r="F15" s="34">
        <v>2</v>
      </c>
      <c r="G15" s="87">
        <f t="shared" si="1"/>
        <v>100</v>
      </c>
      <c r="H15" s="40"/>
      <c r="I15" s="34">
        <v>0</v>
      </c>
      <c r="J15" s="86">
        <f t="shared" si="2"/>
        <v>0</v>
      </c>
    </row>
    <row r="16" spans="1:10" s="26" customFormat="1" ht="24.75" customHeight="1" x14ac:dyDescent="0.2">
      <c r="A16" s="30" t="s">
        <v>17</v>
      </c>
      <c r="B16" s="56">
        <v>3</v>
      </c>
      <c r="C16" s="56">
        <v>3</v>
      </c>
      <c r="D16" s="86">
        <v>100</v>
      </c>
      <c r="E16" s="56"/>
      <c r="F16" s="56">
        <v>3</v>
      </c>
      <c r="G16" s="87">
        <v>100</v>
      </c>
      <c r="H16" s="56"/>
      <c r="I16" s="56">
        <v>3</v>
      </c>
      <c r="J16" s="86">
        <v>100</v>
      </c>
    </row>
    <row r="17" spans="1:10" s="26" customFormat="1" ht="24.75" customHeight="1" x14ac:dyDescent="0.2">
      <c r="A17" s="32" t="s">
        <v>10</v>
      </c>
      <c r="B17" s="57">
        <v>0</v>
      </c>
      <c r="C17" s="64">
        <v>0</v>
      </c>
      <c r="D17" s="86">
        <v>0</v>
      </c>
      <c r="E17" s="40"/>
      <c r="F17" s="34">
        <v>0</v>
      </c>
      <c r="G17" s="87">
        <v>0</v>
      </c>
      <c r="H17" s="40"/>
      <c r="I17" s="34">
        <v>0</v>
      </c>
      <c r="J17" s="86">
        <v>0</v>
      </c>
    </row>
    <row r="18" spans="1:10" s="26" customFormat="1" ht="24.75" customHeight="1" x14ac:dyDescent="0.2">
      <c r="A18" s="32" t="s">
        <v>11</v>
      </c>
      <c r="B18" s="57">
        <v>2</v>
      </c>
      <c r="C18" s="61">
        <v>2</v>
      </c>
      <c r="D18" s="86">
        <f t="shared" si="0"/>
        <v>100</v>
      </c>
      <c r="E18" s="11"/>
      <c r="F18" s="34">
        <v>2</v>
      </c>
      <c r="G18" s="87">
        <f t="shared" si="1"/>
        <v>100</v>
      </c>
      <c r="H18" s="40"/>
      <c r="I18" s="42">
        <v>1</v>
      </c>
      <c r="J18" s="86">
        <f t="shared" si="2"/>
        <v>50</v>
      </c>
    </row>
    <row r="19" spans="1:10" s="26" customFormat="1" ht="24.75" customHeight="1" x14ac:dyDescent="0.2">
      <c r="A19" s="36" t="s">
        <v>12</v>
      </c>
      <c r="B19" s="54">
        <v>1</v>
      </c>
      <c r="C19" s="65">
        <v>1</v>
      </c>
      <c r="D19" s="86">
        <f t="shared" si="0"/>
        <v>100</v>
      </c>
      <c r="E19" s="40"/>
      <c r="F19" s="34">
        <v>1</v>
      </c>
      <c r="G19" s="87">
        <f t="shared" si="1"/>
        <v>100</v>
      </c>
      <c r="H19" s="37"/>
      <c r="I19" s="43">
        <v>1</v>
      </c>
      <c r="J19" s="86">
        <f t="shared" si="2"/>
        <v>100</v>
      </c>
    </row>
    <row r="20" spans="1:10" s="26" customFormat="1" ht="24.75" customHeight="1" thickBot="1" x14ac:dyDescent="0.25">
      <c r="A20" s="38" t="s">
        <v>16</v>
      </c>
      <c r="B20" s="56">
        <v>1</v>
      </c>
      <c r="C20" s="37">
        <v>1</v>
      </c>
      <c r="D20" s="86">
        <f t="shared" si="0"/>
        <v>100</v>
      </c>
      <c r="E20" s="50"/>
      <c r="F20" s="50">
        <v>1</v>
      </c>
      <c r="G20" s="87">
        <f t="shared" si="1"/>
        <v>100</v>
      </c>
      <c r="H20" s="50"/>
      <c r="I20" s="50">
        <v>1</v>
      </c>
      <c r="J20" s="86">
        <f t="shared" si="2"/>
        <v>100</v>
      </c>
    </row>
    <row r="21" spans="1:10" s="16" customFormat="1" ht="24.75" customHeight="1" thickTop="1" thickBot="1" x14ac:dyDescent="0.25">
      <c r="A21" s="103" t="s">
        <v>19</v>
      </c>
      <c r="B21" s="104">
        <f>SUM(B5:B20)</f>
        <v>90</v>
      </c>
      <c r="C21" s="115">
        <f>SUM(C5:C20)</f>
        <v>84</v>
      </c>
      <c r="D21" s="116">
        <f t="shared" si="0"/>
        <v>93.333333333333329</v>
      </c>
      <c r="E21" s="115"/>
      <c r="F21" s="115">
        <f>SUM(F5:F20)</f>
        <v>89</v>
      </c>
      <c r="G21" s="117">
        <f t="shared" si="1"/>
        <v>98.888888888888886</v>
      </c>
      <c r="H21" s="115"/>
      <c r="I21" s="115">
        <f>SUM(I5:I20)</f>
        <v>80</v>
      </c>
      <c r="J21" s="116">
        <f t="shared" si="2"/>
        <v>88.888888888888886</v>
      </c>
    </row>
    <row r="22" spans="1:10" s="16" customFormat="1" ht="21" customHeight="1" thickTop="1" thickBot="1" x14ac:dyDescent="0.25">
      <c r="A22" s="142" t="s">
        <v>77</v>
      </c>
      <c r="B22" s="142"/>
      <c r="C22" s="142"/>
      <c r="D22" s="142"/>
      <c r="E22" s="142"/>
    </row>
    <row r="23" spans="1:10" ht="24.75" customHeight="1" x14ac:dyDescent="0.2">
      <c r="A23" s="136" t="s">
        <v>68</v>
      </c>
      <c r="B23" s="136"/>
      <c r="C23" s="136"/>
      <c r="D23" s="136"/>
      <c r="E23" s="136"/>
      <c r="F23" s="89"/>
      <c r="G23" s="90"/>
      <c r="H23" s="89"/>
      <c r="I23" s="89"/>
      <c r="J23" s="91">
        <v>12</v>
      </c>
    </row>
    <row r="24" spans="1:10" ht="22.5" customHeight="1" x14ac:dyDescent="0.2"/>
    <row r="25" spans="1:10" ht="22.5" customHeight="1" x14ac:dyDescent="0.2"/>
    <row r="26" spans="1:10" ht="22.5" customHeight="1" x14ac:dyDescent="0.2"/>
    <row r="27" spans="1:10" ht="22.5" customHeight="1" x14ac:dyDescent="0.2"/>
    <row r="28" spans="1:10" ht="22.5" customHeight="1" x14ac:dyDescent="0.2"/>
    <row r="29" spans="1:10" ht="22.5" customHeight="1" x14ac:dyDescent="0.2"/>
    <row r="30" spans="1:10" ht="22.5" customHeight="1" x14ac:dyDescent="0.2"/>
  </sheetData>
  <mergeCells count="10">
    <mergeCell ref="A23:E23"/>
    <mergeCell ref="B3:B4"/>
    <mergeCell ref="A22:E22"/>
    <mergeCell ref="A1:J1"/>
    <mergeCell ref="A3:A4"/>
    <mergeCell ref="C3:D3"/>
    <mergeCell ref="E3:E4"/>
    <mergeCell ref="H3:H4"/>
    <mergeCell ref="F3:G3"/>
    <mergeCell ref="I3:J3"/>
  </mergeCells>
  <printOptions horizontalCentered="1" verticalCentered="1"/>
  <pageMargins left="0.70866141732283505" right="0.70866141732283505" top="0.55118110236220497" bottom="0.15748031496063" header="0.31496062992126" footer="0.31496062992126"/>
  <pageSetup paperSize="9" scale="9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O24"/>
  <sheetViews>
    <sheetView rightToLeft="1" view="pageBreakPreview" topLeftCell="A13" zoomScaleSheetLayoutView="100" workbookViewId="0">
      <selection activeCell="B23" sqref="B23:J23"/>
    </sheetView>
  </sheetViews>
  <sheetFormatPr defaultRowHeight="12.75" x14ac:dyDescent="0.2"/>
  <cols>
    <col min="1" max="1" width="1" style="18" customWidth="1"/>
    <col min="2" max="2" width="10" customWidth="1"/>
    <col min="3" max="4" width="10" style="17" customWidth="1"/>
    <col min="5" max="5" width="10" style="12" customWidth="1"/>
    <col min="6" max="6" width="1.28515625" style="4" customWidth="1"/>
    <col min="7" max="8" width="10" customWidth="1"/>
    <col min="9" max="15" width="10" style="17" customWidth="1"/>
  </cols>
  <sheetData>
    <row r="1" spans="1:15" ht="28.5" customHeight="1" x14ac:dyDescent="0.2">
      <c r="B1" s="143" t="s">
        <v>29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</row>
    <row r="2" spans="1:15" s="5" customFormat="1" ht="20.25" customHeight="1" thickBot="1" x14ac:dyDescent="0.25">
      <c r="A2" s="18"/>
      <c r="B2" s="14" t="s">
        <v>35</v>
      </c>
      <c r="C2" s="14"/>
      <c r="D2" s="143"/>
      <c r="E2" s="143"/>
      <c r="F2" s="143"/>
      <c r="G2" s="143"/>
      <c r="H2" s="143"/>
      <c r="I2" s="143"/>
      <c r="J2" s="143"/>
      <c r="K2" s="143"/>
      <c r="L2" s="143"/>
      <c r="N2" s="17"/>
    </row>
    <row r="3" spans="1:15" ht="30.75" customHeight="1" thickTop="1" x14ac:dyDescent="0.2">
      <c r="B3" s="135" t="s">
        <v>14</v>
      </c>
      <c r="C3" s="135" t="s">
        <v>36</v>
      </c>
      <c r="D3" s="148" t="s">
        <v>61</v>
      </c>
      <c r="E3" s="148"/>
      <c r="F3" s="146"/>
      <c r="G3" s="135" t="s">
        <v>55</v>
      </c>
      <c r="H3" s="135"/>
      <c r="I3" s="135"/>
      <c r="J3" s="135"/>
      <c r="K3" s="135"/>
      <c r="L3" s="135"/>
      <c r="M3" s="135"/>
      <c r="N3" s="135"/>
      <c r="O3" s="135"/>
    </row>
    <row r="4" spans="1:15" s="17" customFormat="1" ht="37.5" customHeight="1" x14ac:dyDescent="0.2">
      <c r="A4" s="18"/>
      <c r="B4" s="144"/>
      <c r="C4" s="144"/>
      <c r="D4" s="118" t="s">
        <v>30</v>
      </c>
      <c r="E4" s="118" t="s">
        <v>28</v>
      </c>
      <c r="F4" s="147"/>
      <c r="G4" s="102" t="s">
        <v>73</v>
      </c>
      <c r="H4" s="102" t="s">
        <v>48</v>
      </c>
      <c r="I4" s="102" t="s">
        <v>49</v>
      </c>
      <c r="J4" s="102" t="s">
        <v>50</v>
      </c>
      <c r="K4" s="102" t="s">
        <v>51</v>
      </c>
      <c r="L4" s="102" t="s">
        <v>52</v>
      </c>
      <c r="M4" s="102" t="s">
        <v>53</v>
      </c>
      <c r="N4" s="102" t="s">
        <v>76</v>
      </c>
      <c r="O4" s="102" t="s">
        <v>54</v>
      </c>
    </row>
    <row r="5" spans="1:15" s="17" customFormat="1" ht="23.25" customHeight="1" x14ac:dyDescent="0.2">
      <c r="A5" s="18"/>
      <c r="B5" s="30" t="s">
        <v>75</v>
      </c>
      <c r="C5" s="56">
        <v>10</v>
      </c>
      <c r="D5" s="68">
        <v>10</v>
      </c>
      <c r="E5" s="42">
        <v>0</v>
      </c>
      <c r="F5" s="23"/>
      <c r="G5" s="42">
        <v>7</v>
      </c>
      <c r="H5" s="42">
        <v>0</v>
      </c>
      <c r="I5" s="42">
        <v>0</v>
      </c>
      <c r="J5" s="42">
        <v>0</v>
      </c>
      <c r="K5" s="42">
        <v>0</v>
      </c>
      <c r="L5" s="42">
        <v>0</v>
      </c>
      <c r="M5" s="42">
        <v>0</v>
      </c>
      <c r="N5" s="42">
        <v>0</v>
      </c>
      <c r="O5" s="42">
        <v>5</v>
      </c>
    </row>
    <row r="6" spans="1:15" s="17" customFormat="1" ht="23.25" customHeight="1" x14ac:dyDescent="0.2">
      <c r="A6" s="18"/>
      <c r="B6" s="30" t="s">
        <v>74</v>
      </c>
      <c r="C6" s="57">
        <v>2</v>
      </c>
      <c r="D6" s="51">
        <v>2</v>
      </c>
      <c r="E6" s="42">
        <v>0</v>
      </c>
      <c r="F6" s="23"/>
      <c r="G6" s="51">
        <v>0</v>
      </c>
      <c r="H6" s="51">
        <v>0</v>
      </c>
      <c r="I6" s="51">
        <v>0</v>
      </c>
      <c r="J6" s="51">
        <v>0</v>
      </c>
      <c r="K6" s="51">
        <v>2</v>
      </c>
      <c r="L6" s="51">
        <v>0</v>
      </c>
      <c r="M6" s="51">
        <v>0</v>
      </c>
      <c r="N6" s="51">
        <v>2</v>
      </c>
      <c r="O6" s="51">
        <v>2</v>
      </c>
    </row>
    <row r="7" spans="1:15" s="7" customFormat="1" ht="23.25" customHeight="1" x14ac:dyDescent="0.2">
      <c r="A7" s="20"/>
      <c r="B7" s="15" t="s">
        <v>1</v>
      </c>
      <c r="C7" s="56">
        <v>5</v>
      </c>
      <c r="D7" s="68">
        <v>5</v>
      </c>
      <c r="E7" s="42">
        <v>0</v>
      </c>
      <c r="F7" s="23"/>
      <c r="G7" s="42">
        <v>5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5</v>
      </c>
    </row>
    <row r="8" spans="1:15" s="6" customFormat="1" ht="23.25" customHeight="1" x14ac:dyDescent="0.2">
      <c r="A8" s="18"/>
      <c r="B8" s="15" t="s">
        <v>2</v>
      </c>
      <c r="C8" s="57">
        <v>3</v>
      </c>
      <c r="D8" s="51">
        <v>0</v>
      </c>
      <c r="E8" s="42">
        <v>3</v>
      </c>
      <c r="F8" s="23"/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42">
        <v>0</v>
      </c>
      <c r="O8" s="51">
        <v>0</v>
      </c>
    </row>
    <row r="9" spans="1:15" s="6" customFormat="1" ht="23.25" customHeight="1" x14ac:dyDescent="0.2">
      <c r="A9" s="18"/>
      <c r="B9" s="15" t="s">
        <v>18</v>
      </c>
      <c r="C9" s="57">
        <v>15</v>
      </c>
      <c r="D9" s="42">
        <v>15</v>
      </c>
      <c r="E9" s="42">
        <v>0</v>
      </c>
      <c r="F9" s="25"/>
      <c r="G9" s="51">
        <v>0</v>
      </c>
      <c r="H9" s="51">
        <v>0</v>
      </c>
      <c r="I9" s="51">
        <v>15</v>
      </c>
      <c r="J9" s="51">
        <v>1</v>
      </c>
      <c r="K9" s="51">
        <v>15</v>
      </c>
      <c r="L9" s="51">
        <v>15</v>
      </c>
      <c r="M9" s="51">
        <v>0</v>
      </c>
      <c r="N9" s="42">
        <v>0</v>
      </c>
      <c r="O9" s="51">
        <v>0</v>
      </c>
    </row>
    <row r="10" spans="1:15" s="6" customFormat="1" ht="23.25" customHeight="1" x14ac:dyDescent="0.2">
      <c r="A10" s="18"/>
      <c r="B10" s="15" t="s">
        <v>3</v>
      </c>
      <c r="C10" s="56">
        <v>18</v>
      </c>
      <c r="D10" s="51">
        <v>14</v>
      </c>
      <c r="E10" s="42">
        <v>4</v>
      </c>
      <c r="F10" s="23"/>
      <c r="G10" s="42">
        <v>1</v>
      </c>
      <c r="H10" s="42">
        <v>4</v>
      </c>
      <c r="I10" s="42">
        <v>1</v>
      </c>
      <c r="J10" s="42">
        <v>0</v>
      </c>
      <c r="K10" s="42">
        <v>1</v>
      </c>
      <c r="L10" s="42">
        <v>8</v>
      </c>
      <c r="M10" s="42">
        <v>8</v>
      </c>
      <c r="N10" s="42">
        <v>0</v>
      </c>
      <c r="O10" s="42">
        <v>3</v>
      </c>
    </row>
    <row r="11" spans="1:15" s="6" customFormat="1" ht="23.25" customHeight="1" x14ac:dyDescent="0.2">
      <c r="A11" s="18"/>
      <c r="B11" s="15" t="s">
        <v>4</v>
      </c>
      <c r="C11" s="56">
        <v>17</v>
      </c>
      <c r="D11" s="51">
        <v>17</v>
      </c>
      <c r="E11" s="51">
        <v>0</v>
      </c>
      <c r="F11" s="23"/>
      <c r="G11" s="42">
        <v>0</v>
      </c>
      <c r="H11" s="42">
        <v>17</v>
      </c>
      <c r="I11" s="42">
        <v>8</v>
      </c>
      <c r="J11" s="42">
        <v>0</v>
      </c>
      <c r="K11" s="42">
        <v>0</v>
      </c>
      <c r="L11" s="42">
        <v>13</v>
      </c>
      <c r="M11" s="42">
        <v>1</v>
      </c>
      <c r="N11" s="42">
        <v>0</v>
      </c>
      <c r="O11" s="42">
        <v>2</v>
      </c>
    </row>
    <row r="12" spans="1:15" s="6" customFormat="1" ht="23.25" customHeight="1" x14ac:dyDescent="0.2">
      <c r="A12" s="18"/>
      <c r="B12" s="15" t="s">
        <v>5</v>
      </c>
      <c r="C12" s="57">
        <v>1</v>
      </c>
      <c r="D12" s="50">
        <v>1</v>
      </c>
      <c r="E12" s="50">
        <v>0</v>
      </c>
      <c r="F12" s="50"/>
      <c r="G12" s="50">
        <v>0</v>
      </c>
      <c r="H12" s="50">
        <v>1</v>
      </c>
      <c r="I12" s="50">
        <v>0</v>
      </c>
      <c r="J12" s="50">
        <v>0</v>
      </c>
      <c r="K12" s="50">
        <v>1</v>
      </c>
      <c r="L12" s="50">
        <v>0</v>
      </c>
      <c r="M12" s="50">
        <v>0</v>
      </c>
      <c r="N12" s="42">
        <v>0</v>
      </c>
      <c r="O12" s="50">
        <v>0</v>
      </c>
    </row>
    <row r="13" spans="1:15" s="6" customFormat="1" ht="23.25" customHeight="1" x14ac:dyDescent="0.2">
      <c r="A13" s="18"/>
      <c r="B13" s="15" t="s">
        <v>6</v>
      </c>
      <c r="C13" s="57">
        <v>0</v>
      </c>
      <c r="D13" s="57">
        <v>0</v>
      </c>
      <c r="E13" s="57">
        <v>0</v>
      </c>
      <c r="F13" s="57">
        <v>0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  <c r="L13" s="57">
        <v>0</v>
      </c>
      <c r="M13" s="57">
        <v>0</v>
      </c>
      <c r="N13" s="42">
        <v>0</v>
      </c>
      <c r="O13" s="57">
        <v>0</v>
      </c>
    </row>
    <row r="14" spans="1:15" s="6" customFormat="1" ht="23.25" customHeight="1" x14ac:dyDescent="0.2">
      <c r="A14" s="18"/>
      <c r="B14" s="15" t="s">
        <v>7</v>
      </c>
      <c r="C14" s="57">
        <v>10</v>
      </c>
      <c r="D14" s="51">
        <v>10</v>
      </c>
      <c r="E14" s="42">
        <v>0</v>
      </c>
      <c r="F14" s="25"/>
      <c r="G14" s="51">
        <v>0</v>
      </c>
      <c r="H14" s="42">
        <v>3</v>
      </c>
      <c r="I14" s="42">
        <v>0</v>
      </c>
      <c r="J14" s="42">
        <v>6</v>
      </c>
      <c r="K14" s="42">
        <v>8</v>
      </c>
      <c r="L14" s="42">
        <v>4</v>
      </c>
      <c r="M14" s="42">
        <v>1</v>
      </c>
      <c r="N14" s="42">
        <v>0</v>
      </c>
      <c r="O14" s="42">
        <v>9</v>
      </c>
    </row>
    <row r="15" spans="1:15" s="6" customFormat="1" ht="23.25" customHeight="1" x14ac:dyDescent="0.2">
      <c r="A15" s="18"/>
      <c r="B15" s="15" t="s">
        <v>8</v>
      </c>
      <c r="C15" s="54">
        <v>2</v>
      </c>
      <c r="D15" s="51">
        <v>0</v>
      </c>
      <c r="E15" s="42">
        <v>2</v>
      </c>
      <c r="F15" s="23"/>
      <c r="G15" s="57">
        <v>0</v>
      </c>
      <c r="H15" s="57">
        <v>0</v>
      </c>
      <c r="I15" s="57">
        <v>0</v>
      </c>
      <c r="J15" s="57">
        <v>0</v>
      </c>
      <c r="K15" s="57">
        <v>0</v>
      </c>
      <c r="L15" s="57">
        <v>0</v>
      </c>
      <c r="M15" s="57">
        <v>0</v>
      </c>
      <c r="N15" s="42">
        <v>0</v>
      </c>
      <c r="O15" s="57">
        <v>0</v>
      </c>
    </row>
    <row r="16" spans="1:15" s="6" customFormat="1" ht="23.25" customHeight="1" x14ac:dyDescent="0.2">
      <c r="A16" s="18"/>
      <c r="B16" s="15" t="s">
        <v>9</v>
      </c>
      <c r="C16" s="56">
        <v>3</v>
      </c>
      <c r="D16" s="56">
        <v>3</v>
      </c>
      <c r="E16" s="56">
        <v>0</v>
      </c>
      <c r="F16" s="56">
        <v>0</v>
      </c>
      <c r="G16" s="56">
        <v>0</v>
      </c>
      <c r="H16" s="56">
        <v>3</v>
      </c>
      <c r="I16" s="56">
        <v>0</v>
      </c>
      <c r="J16" s="56">
        <v>0</v>
      </c>
      <c r="K16" s="56">
        <v>0</v>
      </c>
      <c r="L16" s="56">
        <v>2</v>
      </c>
      <c r="M16" s="56">
        <v>0</v>
      </c>
      <c r="N16" s="42">
        <v>0</v>
      </c>
      <c r="O16" s="56">
        <v>0</v>
      </c>
    </row>
    <row r="17" spans="1:15" ht="23.25" customHeight="1" x14ac:dyDescent="0.2">
      <c r="B17" s="15" t="s">
        <v>10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42">
        <v>0</v>
      </c>
      <c r="O17" s="57">
        <v>0</v>
      </c>
    </row>
    <row r="18" spans="1:15" s="6" customFormat="1" ht="23.25" customHeight="1" x14ac:dyDescent="0.2">
      <c r="A18" s="18"/>
      <c r="B18" s="15" t="s">
        <v>11</v>
      </c>
      <c r="C18" s="57">
        <v>2</v>
      </c>
      <c r="D18" s="51">
        <v>2</v>
      </c>
      <c r="E18" s="42">
        <v>0</v>
      </c>
      <c r="F18" s="42"/>
      <c r="G18" s="42">
        <v>0</v>
      </c>
      <c r="H18" s="42">
        <v>2</v>
      </c>
      <c r="I18" s="42">
        <v>0</v>
      </c>
      <c r="J18" s="42">
        <v>0</v>
      </c>
      <c r="K18" s="42">
        <v>0</v>
      </c>
      <c r="L18" s="42">
        <v>0</v>
      </c>
      <c r="M18" s="42">
        <v>2</v>
      </c>
      <c r="N18" s="42">
        <v>0</v>
      </c>
      <c r="O18" s="42">
        <v>5</v>
      </c>
    </row>
    <row r="19" spans="1:15" s="6" customFormat="1" ht="23.25" customHeight="1" x14ac:dyDescent="0.2">
      <c r="A19" s="18"/>
      <c r="B19" s="15" t="s">
        <v>12</v>
      </c>
      <c r="C19" s="57">
        <v>1</v>
      </c>
      <c r="D19" s="57">
        <v>1</v>
      </c>
      <c r="E19" s="57">
        <v>0</v>
      </c>
      <c r="F19" s="57"/>
      <c r="G19" s="57">
        <v>1</v>
      </c>
      <c r="H19" s="57">
        <v>1</v>
      </c>
      <c r="I19" s="57">
        <v>1</v>
      </c>
      <c r="J19" s="57">
        <v>0</v>
      </c>
      <c r="K19" s="57">
        <v>0</v>
      </c>
      <c r="L19" s="57">
        <v>0</v>
      </c>
      <c r="M19" s="57">
        <v>0</v>
      </c>
      <c r="N19" s="42">
        <v>0</v>
      </c>
      <c r="O19" s="57">
        <v>0</v>
      </c>
    </row>
    <row r="20" spans="1:15" s="7" customFormat="1" ht="23.25" customHeight="1" thickBot="1" x14ac:dyDescent="0.25">
      <c r="A20" s="20"/>
      <c r="B20" s="22" t="s">
        <v>13</v>
      </c>
      <c r="C20" s="56">
        <v>1</v>
      </c>
      <c r="D20" s="50">
        <v>1</v>
      </c>
      <c r="E20" s="50">
        <v>0</v>
      </c>
      <c r="F20" s="50"/>
      <c r="G20" s="50">
        <v>1</v>
      </c>
      <c r="H20" s="52">
        <v>0</v>
      </c>
      <c r="I20" s="52">
        <v>0</v>
      </c>
      <c r="J20" s="52">
        <v>0</v>
      </c>
      <c r="K20" s="52">
        <v>0</v>
      </c>
      <c r="L20" s="52">
        <v>0</v>
      </c>
      <c r="M20" s="52">
        <v>0</v>
      </c>
      <c r="N20" s="52">
        <v>0</v>
      </c>
      <c r="O20" s="52">
        <v>1</v>
      </c>
    </row>
    <row r="21" spans="1:15" s="6" customFormat="1" ht="23.25" customHeight="1" thickTop="1" thickBot="1" x14ac:dyDescent="0.25">
      <c r="A21" s="18"/>
      <c r="B21" s="107" t="s">
        <v>19</v>
      </c>
      <c r="C21" s="111">
        <f t="shared" ref="C21:O21" si="0">SUM(C5:C20)</f>
        <v>90</v>
      </c>
      <c r="D21" s="110">
        <f t="shared" si="0"/>
        <v>81</v>
      </c>
      <c r="E21" s="110">
        <f t="shared" si="0"/>
        <v>9</v>
      </c>
      <c r="F21" s="110">
        <f t="shared" si="0"/>
        <v>0</v>
      </c>
      <c r="G21" s="110">
        <f t="shared" si="0"/>
        <v>15</v>
      </c>
      <c r="H21" s="110">
        <f t="shared" si="0"/>
        <v>31</v>
      </c>
      <c r="I21" s="110">
        <f t="shared" si="0"/>
        <v>25</v>
      </c>
      <c r="J21" s="110">
        <f t="shared" si="0"/>
        <v>7</v>
      </c>
      <c r="K21" s="110">
        <f t="shared" si="0"/>
        <v>27</v>
      </c>
      <c r="L21" s="110">
        <f t="shared" si="0"/>
        <v>42</v>
      </c>
      <c r="M21" s="110">
        <f t="shared" si="0"/>
        <v>12</v>
      </c>
      <c r="N21" s="110">
        <f t="shared" si="0"/>
        <v>2</v>
      </c>
      <c r="O21" s="110">
        <f t="shared" si="0"/>
        <v>32</v>
      </c>
    </row>
    <row r="22" spans="1:15" ht="12" customHeight="1" thickTop="1" x14ac:dyDescent="0.2"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ht="23.25" customHeight="1" thickBot="1" x14ac:dyDescent="0.25">
      <c r="B23" s="149" t="s">
        <v>77</v>
      </c>
      <c r="C23" s="149"/>
      <c r="D23" s="149"/>
      <c r="E23" s="149"/>
      <c r="F23" s="149"/>
      <c r="G23" s="149"/>
      <c r="H23" s="149"/>
      <c r="I23" s="149"/>
      <c r="J23" s="149"/>
      <c r="K23" s="55"/>
      <c r="L23" s="55"/>
      <c r="M23" s="55"/>
      <c r="N23" s="55"/>
      <c r="O23" s="55"/>
    </row>
    <row r="24" spans="1:15" ht="23.25" customHeight="1" x14ac:dyDescent="0.2">
      <c r="B24" s="136" t="s">
        <v>68</v>
      </c>
      <c r="C24" s="136"/>
      <c r="D24" s="136"/>
      <c r="E24" s="136"/>
      <c r="F24" s="136"/>
      <c r="G24" s="92"/>
      <c r="H24" s="92"/>
      <c r="I24" s="92"/>
      <c r="J24" s="92"/>
      <c r="K24" s="92"/>
      <c r="L24" s="92"/>
      <c r="M24" s="92"/>
      <c r="N24" s="92"/>
      <c r="O24" s="90">
        <v>13</v>
      </c>
    </row>
  </sheetData>
  <mergeCells count="9">
    <mergeCell ref="B24:F24"/>
    <mergeCell ref="B1:O1"/>
    <mergeCell ref="D2:L2"/>
    <mergeCell ref="C3:C4"/>
    <mergeCell ref="B3:B4"/>
    <mergeCell ref="D3:E3"/>
    <mergeCell ref="F3:F4"/>
    <mergeCell ref="G3:O3"/>
    <mergeCell ref="B23:J23"/>
  </mergeCells>
  <phoneticPr fontId="0" type="noConversion"/>
  <printOptions horizontalCentered="1" verticalCentered="1"/>
  <pageMargins left="0.74803149606299202" right="0.59055118110236204" top="0.59055118110236204" bottom="0.196850393700787" header="0" footer="0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AB24"/>
  <sheetViews>
    <sheetView rightToLeft="1" view="pageBreakPreview" topLeftCell="A10" zoomScaleSheetLayoutView="100" workbookViewId="0">
      <selection activeCell="B22" sqref="B22:H22"/>
    </sheetView>
  </sheetViews>
  <sheetFormatPr defaultRowHeight="12.75" x14ac:dyDescent="0.2"/>
  <cols>
    <col min="1" max="1" width="1" style="18" customWidth="1"/>
    <col min="2" max="2" width="10" style="17" customWidth="1"/>
    <col min="3" max="3" width="9" style="17" customWidth="1"/>
    <col min="4" max="5" width="10.85546875" style="17" customWidth="1"/>
    <col min="6" max="6" width="1.28515625" style="17" customWidth="1"/>
    <col min="7" max="7" width="9.5703125" style="93" customWidth="1"/>
    <col min="8" max="16" width="9.5703125" style="17" customWidth="1"/>
    <col min="17" max="18" width="9.140625" style="73"/>
    <col min="19" max="19" width="14.85546875" style="73" customWidth="1"/>
    <col min="20" max="20" width="9.140625" style="73"/>
    <col min="21" max="21" width="13" style="73" customWidth="1"/>
    <col min="22" max="22" width="16.42578125" style="73" customWidth="1"/>
    <col min="23" max="23" width="13.140625" style="73" customWidth="1"/>
    <col min="24" max="24" width="11.28515625" style="73" customWidth="1"/>
    <col min="25" max="16384" width="9.140625" style="17"/>
  </cols>
  <sheetData>
    <row r="1" spans="1:28" ht="26.25" customHeight="1" x14ac:dyDescent="0.2">
      <c r="B1" s="143" t="s">
        <v>71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</row>
    <row r="2" spans="1:28" ht="20.25" customHeight="1" thickBot="1" x14ac:dyDescent="0.25">
      <c r="B2" s="14" t="s">
        <v>57</v>
      </c>
      <c r="C2" s="14"/>
      <c r="D2" s="143"/>
      <c r="E2" s="143"/>
      <c r="F2" s="143"/>
      <c r="G2" s="143"/>
      <c r="H2" s="143"/>
      <c r="I2" s="143"/>
      <c r="J2" s="143"/>
      <c r="K2" s="143"/>
      <c r="L2" s="143"/>
    </row>
    <row r="3" spans="1:28" ht="31.5" customHeight="1" thickTop="1" x14ac:dyDescent="0.2">
      <c r="B3" s="135" t="s">
        <v>14</v>
      </c>
      <c r="C3" s="131" t="s">
        <v>36</v>
      </c>
      <c r="D3" s="148" t="s">
        <v>60</v>
      </c>
      <c r="E3" s="148"/>
      <c r="F3" s="146"/>
      <c r="G3" s="135" t="s">
        <v>56</v>
      </c>
      <c r="H3" s="135"/>
      <c r="I3" s="135"/>
      <c r="J3" s="135"/>
      <c r="K3" s="135"/>
      <c r="L3" s="135"/>
      <c r="M3" s="135"/>
      <c r="N3" s="135"/>
      <c r="O3" s="135"/>
      <c r="P3" s="135" t="s">
        <v>0</v>
      </c>
    </row>
    <row r="4" spans="1:28" ht="33.75" customHeight="1" x14ac:dyDescent="0.2">
      <c r="B4" s="144"/>
      <c r="C4" s="132"/>
      <c r="D4" s="114" t="s">
        <v>30</v>
      </c>
      <c r="E4" s="102" t="s">
        <v>28</v>
      </c>
      <c r="F4" s="147"/>
      <c r="G4" s="102" t="s">
        <v>73</v>
      </c>
      <c r="H4" s="102" t="s">
        <v>48</v>
      </c>
      <c r="I4" s="102" t="s">
        <v>49</v>
      </c>
      <c r="J4" s="102" t="s">
        <v>50</v>
      </c>
      <c r="K4" s="102" t="s">
        <v>51</v>
      </c>
      <c r="L4" s="102" t="s">
        <v>52</v>
      </c>
      <c r="M4" s="102" t="s">
        <v>53</v>
      </c>
      <c r="N4" s="102" t="s">
        <v>76</v>
      </c>
      <c r="O4" s="102" t="s">
        <v>54</v>
      </c>
      <c r="P4" s="144"/>
      <c r="Q4" s="73" t="s">
        <v>47</v>
      </c>
      <c r="R4" s="73" t="s">
        <v>48</v>
      </c>
      <c r="S4" s="73" t="s">
        <v>49</v>
      </c>
      <c r="T4" s="73" t="s">
        <v>50</v>
      </c>
      <c r="U4" s="73" t="s">
        <v>51</v>
      </c>
      <c r="V4" s="73" t="s">
        <v>52</v>
      </c>
      <c r="W4" s="73" t="s">
        <v>53</v>
      </c>
      <c r="X4" s="102" t="s">
        <v>76</v>
      </c>
      <c r="Y4" s="17" t="s">
        <v>54</v>
      </c>
      <c r="AA4" s="48" t="s">
        <v>30</v>
      </c>
      <c r="AB4" s="47" t="s">
        <v>28</v>
      </c>
    </row>
    <row r="5" spans="1:28" ht="24" customHeight="1" x14ac:dyDescent="0.2">
      <c r="B5" s="30" t="s">
        <v>75</v>
      </c>
      <c r="C5" s="82">
        <v>10</v>
      </c>
      <c r="D5" s="71">
        <v>100</v>
      </c>
      <c r="E5" s="71">
        <v>0</v>
      </c>
      <c r="F5" s="23"/>
      <c r="G5" s="72">
        <f>Q5/Z5*100</f>
        <v>58.333333333333336</v>
      </c>
      <c r="H5" s="72">
        <v>0</v>
      </c>
      <c r="I5" s="72">
        <v>0</v>
      </c>
      <c r="J5" s="72">
        <v>0</v>
      </c>
      <c r="K5" s="72">
        <v>0</v>
      </c>
      <c r="L5" s="72">
        <v>0</v>
      </c>
      <c r="M5" s="72">
        <v>0</v>
      </c>
      <c r="N5" s="72">
        <v>0</v>
      </c>
      <c r="O5" s="72">
        <f>Y5/Z5*100</f>
        <v>41.666666666666671</v>
      </c>
      <c r="P5" s="72">
        <f t="shared" ref="P5:P21" si="0">SUM(G5:O5)</f>
        <v>100</v>
      </c>
      <c r="Q5" s="127">
        <v>7</v>
      </c>
      <c r="R5" s="127">
        <v>0</v>
      </c>
      <c r="S5" s="127">
        <v>0</v>
      </c>
      <c r="T5" s="127">
        <v>0</v>
      </c>
      <c r="U5" s="127">
        <v>0</v>
      </c>
      <c r="V5" s="127">
        <v>0</v>
      </c>
      <c r="W5" s="127">
        <v>0</v>
      </c>
      <c r="X5" s="127">
        <v>0</v>
      </c>
      <c r="Y5" s="128">
        <v>5</v>
      </c>
      <c r="Z5" s="17">
        <f>SUM(Q5:Y5)</f>
        <v>12</v>
      </c>
      <c r="AA5" s="125">
        <v>10</v>
      </c>
      <c r="AB5" s="126"/>
    </row>
    <row r="6" spans="1:28" ht="24" customHeight="1" x14ac:dyDescent="0.2">
      <c r="B6" s="30" t="s">
        <v>74</v>
      </c>
      <c r="C6" s="57">
        <v>2</v>
      </c>
      <c r="D6" s="71">
        <v>100</v>
      </c>
      <c r="E6" s="71">
        <v>0</v>
      </c>
      <c r="F6" s="23"/>
      <c r="G6" s="76">
        <v>0</v>
      </c>
      <c r="H6" s="76">
        <v>0</v>
      </c>
      <c r="I6" s="76">
        <v>0</v>
      </c>
      <c r="J6" s="76">
        <v>0</v>
      </c>
      <c r="K6" s="76">
        <f>U6/Z6*100</f>
        <v>33.333333333333329</v>
      </c>
      <c r="L6" s="76">
        <v>0</v>
      </c>
      <c r="M6" s="76">
        <v>0</v>
      </c>
      <c r="N6" s="76">
        <f>X6/Z6*100</f>
        <v>33.333333333333329</v>
      </c>
      <c r="O6" s="76">
        <f>Y6/Z6*100</f>
        <v>33.333333333333329</v>
      </c>
      <c r="P6" s="72">
        <f t="shared" si="0"/>
        <v>99.999999999999986</v>
      </c>
      <c r="Q6" s="127">
        <v>0</v>
      </c>
      <c r="R6" s="127">
        <v>0</v>
      </c>
      <c r="S6" s="127">
        <v>0</v>
      </c>
      <c r="T6" s="127">
        <v>0</v>
      </c>
      <c r="U6" s="127">
        <v>2</v>
      </c>
      <c r="V6" s="127">
        <v>0</v>
      </c>
      <c r="W6" s="127">
        <v>0</v>
      </c>
      <c r="X6" s="127">
        <v>2</v>
      </c>
      <c r="Y6" s="128">
        <v>2</v>
      </c>
      <c r="Z6" s="17">
        <f>SUM(Q6:Y6)</f>
        <v>6</v>
      </c>
      <c r="AA6" s="125">
        <v>2</v>
      </c>
      <c r="AB6" s="126"/>
    </row>
    <row r="7" spans="1:28" s="7" customFormat="1" ht="24" customHeight="1" x14ac:dyDescent="0.2">
      <c r="A7" s="20"/>
      <c r="B7" s="15" t="s">
        <v>1</v>
      </c>
      <c r="C7" s="82">
        <v>5</v>
      </c>
      <c r="D7" s="71">
        <f t="shared" ref="D7:D12" si="1">AA7/C7*100</f>
        <v>100</v>
      </c>
      <c r="E7" s="71">
        <f t="shared" ref="E7:E12" si="2">AB7/C7*100</f>
        <v>0</v>
      </c>
      <c r="F7" s="23"/>
      <c r="G7" s="72">
        <f>Q7/10*100</f>
        <v>50</v>
      </c>
      <c r="H7" s="72">
        <v>0</v>
      </c>
      <c r="I7" s="72">
        <v>0</v>
      </c>
      <c r="J7" s="72">
        <v>0</v>
      </c>
      <c r="K7" s="72">
        <v>0</v>
      </c>
      <c r="L7" s="72">
        <v>0</v>
      </c>
      <c r="M7" s="72">
        <v>0</v>
      </c>
      <c r="N7" s="72">
        <v>0</v>
      </c>
      <c r="O7" s="72">
        <f>5/10*100</f>
        <v>50</v>
      </c>
      <c r="P7" s="72">
        <f t="shared" si="0"/>
        <v>100</v>
      </c>
      <c r="Q7" s="74">
        <v>5</v>
      </c>
      <c r="R7" s="81">
        <v>0</v>
      </c>
      <c r="S7" s="81">
        <v>0</v>
      </c>
      <c r="T7" s="81">
        <v>0</v>
      </c>
      <c r="U7" s="81">
        <v>0</v>
      </c>
      <c r="V7" s="81">
        <v>0</v>
      </c>
      <c r="W7" s="81">
        <v>0</v>
      </c>
      <c r="X7" s="81">
        <v>0</v>
      </c>
      <c r="Y7" s="81">
        <v>5</v>
      </c>
      <c r="Z7" s="74">
        <f t="shared" ref="Z7:Z20" si="3">SUM(Q7:Y7)</f>
        <v>10</v>
      </c>
      <c r="AA7" s="68">
        <v>5</v>
      </c>
      <c r="AB7" s="42">
        <v>0</v>
      </c>
    </row>
    <row r="8" spans="1:28" s="6" customFormat="1" ht="24" customHeight="1" x14ac:dyDescent="0.2">
      <c r="A8" s="18"/>
      <c r="B8" s="15" t="s">
        <v>2</v>
      </c>
      <c r="C8" s="57">
        <v>3</v>
      </c>
      <c r="D8" s="71">
        <f t="shared" si="1"/>
        <v>0</v>
      </c>
      <c r="E8" s="71">
        <f t="shared" si="2"/>
        <v>100</v>
      </c>
      <c r="F8" s="23"/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76">
        <v>0</v>
      </c>
      <c r="N8" s="72">
        <v>0</v>
      </c>
      <c r="O8" s="76">
        <v>0</v>
      </c>
      <c r="P8" s="72">
        <f t="shared" si="0"/>
        <v>0</v>
      </c>
      <c r="Q8" s="75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81">
        <v>0</v>
      </c>
      <c r="Y8" s="73">
        <v>0</v>
      </c>
      <c r="Z8" s="75">
        <f t="shared" si="3"/>
        <v>0</v>
      </c>
      <c r="AA8" s="51">
        <v>0</v>
      </c>
      <c r="AB8" s="42">
        <v>3</v>
      </c>
    </row>
    <row r="9" spans="1:28" s="73" customFormat="1" ht="24" customHeight="1" x14ac:dyDescent="0.2">
      <c r="B9" s="15" t="s">
        <v>18</v>
      </c>
      <c r="C9" s="57">
        <v>15</v>
      </c>
      <c r="D9" s="71">
        <f t="shared" si="1"/>
        <v>100</v>
      </c>
      <c r="E9" s="71">
        <f t="shared" si="2"/>
        <v>0</v>
      </c>
      <c r="F9" s="25"/>
      <c r="G9" s="76">
        <v>0</v>
      </c>
      <c r="H9" s="76">
        <v>0</v>
      </c>
      <c r="I9" s="76">
        <f>15/46*100</f>
        <v>32.608695652173914</v>
      </c>
      <c r="J9" s="76">
        <f>1/46*100</f>
        <v>2.1739130434782608</v>
      </c>
      <c r="K9" s="76">
        <f>15/46*100</f>
        <v>32.608695652173914</v>
      </c>
      <c r="L9" s="76">
        <f>15/46*100</f>
        <v>32.608695652173914</v>
      </c>
      <c r="M9" s="76">
        <v>0</v>
      </c>
      <c r="N9" s="72">
        <v>0</v>
      </c>
      <c r="O9" s="76">
        <v>0</v>
      </c>
      <c r="P9" s="72">
        <f t="shared" si="0"/>
        <v>100</v>
      </c>
      <c r="Q9" s="75">
        <v>0</v>
      </c>
      <c r="R9" s="73">
        <v>0</v>
      </c>
      <c r="S9" s="73">
        <v>15</v>
      </c>
      <c r="T9" s="73">
        <v>1</v>
      </c>
      <c r="U9" s="73">
        <v>15</v>
      </c>
      <c r="V9" s="73">
        <v>15</v>
      </c>
      <c r="W9" s="73">
        <v>0</v>
      </c>
      <c r="X9" s="81">
        <v>0</v>
      </c>
      <c r="Y9" s="73">
        <v>0</v>
      </c>
      <c r="Z9" s="75">
        <f t="shared" si="3"/>
        <v>46</v>
      </c>
      <c r="AA9" s="42">
        <v>15</v>
      </c>
      <c r="AB9" s="42">
        <v>0</v>
      </c>
    </row>
    <row r="10" spans="1:28" s="73" customFormat="1" ht="24" customHeight="1" x14ac:dyDescent="0.2">
      <c r="B10" s="15" t="s">
        <v>3</v>
      </c>
      <c r="C10" s="56">
        <v>18</v>
      </c>
      <c r="D10" s="71">
        <f t="shared" si="1"/>
        <v>77.777777777777786</v>
      </c>
      <c r="E10" s="71">
        <f t="shared" si="2"/>
        <v>22.222222222222221</v>
      </c>
      <c r="F10" s="23"/>
      <c r="G10" s="72">
        <f>1/26*100</f>
        <v>3.8461538461538463</v>
      </c>
      <c r="H10" s="72">
        <f>4/26*100</f>
        <v>15.384615384615385</v>
      </c>
      <c r="I10" s="72">
        <f>1/26*100</f>
        <v>3.8461538461538463</v>
      </c>
      <c r="J10" s="72">
        <v>0</v>
      </c>
      <c r="K10" s="72">
        <f>1/26*100</f>
        <v>3.8461538461538463</v>
      </c>
      <c r="L10" s="72">
        <f>8/26*100</f>
        <v>30.76923076923077</v>
      </c>
      <c r="M10" s="72">
        <f>8/26*100</f>
        <v>30.76923076923077</v>
      </c>
      <c r="N10" s="72">
        <v>0</v>
      </c>
      <c r="O10" s="72">
        <f>3/26*100</f>
        <v>11.538461538461538</v>
      </c>
      <c r="P10" s="72">
        <f t="shared" si="0"/>
        <v>100</v>
      </c>
      <c r="Q10" s="75">
        <v>1</v>
      </c>
      <c r="R10" s="73">
        <v>4</v>
      </c>
      <c r="S10" s="73">
        <v>1</v>
      </c>
      <c r="T10" s="73">
        <v>0</v>
      </c>
      <c r="U10" s="73">
        <v>1</v>
      </c>
      <c r="V10" s="73">
        <v>8</v>
      </c>
      <c r="W10" s="73">
        <v>8</v>
      </c>
      <c r="X10" s="81">
        <v>0</v>
      </c>
      <c r="Y10" s="73">
        <v>3</v>
      </c>
      <c r="Z10" s="75">
        <f t="shared" si="3"/>
        <v>26</v>
      </c>
      <c r="AA10" s="51">
        <v>14</v>
      </c>
      <c r="AB10" s="42">
        <v>4</v>
      </c>
    </row>
    <row r="11" spans="1:28" s="73" customFormat="1" ht="24" customHeight="1" x14ac:dyDescent="0.2">
      <c r="B11" s="15" t="s">
        <v>4</v>
      </c>
      <c r="C11" s="56">
        <v>17</v>
      </c>
      <c r="D11" s="71">
        <f t="shared" si="1"/>
        <v>100</v>
      </c>
      <c r="E11" s="71">
        <f t="shared" si="2"/>
        <v>0</v>
      </c>
      <c r="F11" s="23"/>
      <c r="G11" s="72">
        <v>0</v>
      </c>
      <c r="H11" s="72">
        <f>17/41*100</f>
        <v>41.463414634146339</v>
      </c>
      <c r="I11" s="72">
        <f>8/41*100</f>
        <v>19.512195121951219</v>
      </c>
      <c r="J11" s="72">
        <v>0</v>
      </c>
      <c r="K11" s="72">
        <v>0</v>
      </c>
      <c r="L11" s="72">
        <f>13/41*100</f>
        <v>31.707317073170731</v>
      </c>
      <c r="M11" s="72">
        <f>1/41*100</f>
        <v>2.4390243902439024</v>
      </c>
      <c r="N11" s="72">
        <v>0</v>
      </c>
      <c r="O11" s="72">
        <f>2/41*100</f>
        <v>4.8780487804878048</v>
      </c>
      <c r="P11" s="72">
        <f t="shared" si="0"/>
        <v>99.999999999999986</v>
      </c>
      <c r="Q11" s="75">
        <v>0</v>
      </c>
      <c r="R11" s="73">
        <v>17</v>
      </c>
      <c r="S11" s="73">
        <v>8</v>
      </c>
      <c r="T11" s="73">
        <v>0</v>
      </c>
      <c r="U11" s="73">
        <v>0</v>
      </c>
      <c r="V11" s="73">
        <v>13</v>
      </c>
      <c r="W11" s="73">
        <v>1</v>
      </c>
      <c r="X11" s="81">
        <v>0</v>
      </c>
      <c r="Y11" s="73">
        <v>2</v>
      </c>
      <c r="Z11" s="75">
        <f t="shared" si="3"/>
        <v>41</v>
      </c>
      <c r="AA11" s="51">
        <v>17</v>
      </c>
      <c r="AB11" s="51">
        <v>0</v>
      </c>
    </row>
    <row r="12" spans="1:28" s="6" customFormat="1" ht="24" customHeight="1" x14ac:dyDescent="0.2">
      <c r="A12" s="18"/>
      <c r="B12" s="15" t="s">
        <v>5</v>
      </c>
      <c r="C12" s="57">
        <v>1</v>
      </c>
      <c r="D12" s="71">
        <f t="shared" si="1"/>
        <v>100</v>
      </c>
      <c r="E12" s="71">
        <f t="shared" si="2"/>
        <v>0</v>
      </c>
      <c r="F12" s="50"/>
      <c r="G12" s="77">
        <v>0</v>
      </c>
      <c r="H12" s="77">
        <f>1/2*100</f>
        <v>50</v>
      </c>
      <c r="I12" s="77">
        <v>0</v>
      </c>
      <c r="J12" s="77">
        <v>0</v>
      </c>
      <c r="K12" s="77">
        <f>1/2*100</f>
        <v>50</v>
      </c>
      <c r="L12" s="77">
        <v>0</v>
      </c>
      <c r="M12" s="77">
        <v>0</v>
      </c>
      <c r="N12" s="72">
        <v>0</v>
      </c>
      <c r="O12" s="77">
        <v>0</v>
      </c>
      <c r="P12" s="72">
        <f t="shared" si="0"/>
        <v>100</v>
      </c>
      <c r="Q12" s="73">
        <v>0</v>
      </c>
      <c r="R12" s="73">
        <v>1</v>
      </c>
      <c r="S12" s="73">
        <v>0</v>
      </c>
      <c r="T12" s="73">
        <v>0</v>
      </c>
      <c r="U12" s="73">
        <v>1</v>
      </c>
      <c r="V12" s="73">
        <v>0</v>
      </c>
      <c r="W12" s="73">
        <v>0</v>
      </c>
      <c r="X12" s="81">
        <v>0</v>
      </c>
      <c r="Y12" s="73">
        <v>0</v>
      </c>
      <c r="Z12" s="75">
        <f t="shared" si="3"/>
        <v>2</v>
      </c>
      <c r="AA12" s="50">
        <v>1</v>
      </c>
      <c r="AB12" s="50">
        <v>0</v>
      </c>
    </row>
    <row r="13" spans="1:28" s="6" customFormat="1" ht="24" customHeight="1" x14ac:dyDescent="0.2">
      <c r="A13" s="18"/>
      <c r="B13" s="15" t="s">
        <v>6</v>
      </c>
      <c r="C13" s="57">
        <v>0</v>
      </c>
      <c r="D13" s="71">
        <v>0</v>
      </c>
      <c r="E13" s="71">
        <v>0</v>
      </c>
      <c r="F13" s="57">
        <v>0</v>
      </c>
      <c r="G13" s="78">
        <v>0</v>
      </c>
      <c r="H13" s="78">
        <v>0</v>
      </c>
      <c r="I13" s="78">
        <v>0</v>
      </c>
      <c r="J13" s="78">
        <v>0</v>
      </c>
      <c r="K13" s="78">
        <v>0</v>
      </c>
      <c r="L13" s="78">
        <v>0</v>
      </c>
      <c r="M13" s="78">
        <v>0</v>
      </c>
      <c r="N13" s="72">
        <v>0</v>
      </c>
      <c r="O13" s="78">
        <v>0</v>
      </c>
      <c r="P13" s="72">
        <f t="shared" si="0"/>
        <v>0</v>
      </c>
      <c r="Q13" s="73">
        <v>0</v>
      </c>
      <c r="R13" s="73">
        <v>0</v>
      </c>
      <c r="S13" s="73">
        <v>0</v>
      </c>
      <c r="T13" s="73">
        <v>0</v>
      </c>
      <c r="U13" s="73">
        <v>0</v>
      </c>
      <c r="V13" s="73">
        <v>0</v>
      </c>
      <c r="W13" s="73">
        <v>0</v>
      </c>
      <c r="X13" s="81">
        <v>0</v>
      </c>
      <c r="Y13" s="73">
        <v>0</v>
      </c>
      <c r="Z13" s="75">
        <f t="shared" si="3"/>
        <v>0</v>
      </c>
      <c r="AA13" s="57">
        <v>0</v>
      </c>
      <c r="AB13" s="57">
        <v>0</v>
      </c>
    </row>
    <row r="14" spans="1:28" s="6" customFormat="1" ht="24" customHeight="1" x14ac:dyDescent="0.2">
      <c r="A14" s="18"/>
      <c r="B14" s="15" t="s">
        <v>7</v>
      </c>
      <c r="C14" s="57">
        <v>10</v>
      </c>
      <c r="D14" s="71">
        <f>AA14/C14*100</f>
        <v>100</v>
      </c>
      <c r="E14" s="71">
        <f>AB14/C14*100</f>
        <v>0</v>
      </c>
      <c r="F14" s="25"/>
      <c r="G14" s="72">
        <v>0</v>
      </c>
      <c r="H14" s="72">
        <f>3/31*100</f>
        <v>9.67741935483871</v>
      </c>
      <c r="I14" s="72">
        <v>0</v>
      </c>
      <c r="J14" s="72">
        <f>6/31*100</f>
        <v>19.35483870967742</v>
      </c>
      <c r="K14" s="72">
        <f>8/31*100</f>
        <v>25.806451612903224</v>
      </c>
      <c r="L14" s="72">
        <f>4/31*100</f>
        <v>12.903225806451612</v>
      </c>
      <c r="M14" s="72">
        <f>1/31*100</f>
        <v>3.225806451612903</v>
      </c>
      <c r="N14" s="72">
        <v>0</v>
      </c>
      <c r="O14" s="72">
        <f>9/31*100</f>
        <v>29.032258064516132</v>
      </c>
      <c r="P14" s="72">
        <f t="shared" si="0"/>
        <v>99.999999999999986</v>
      </c>
      <c r="Q14" s="75">
        <v>0</v>
      </c>
      <c r="R14" s="73">
        <v>3</v>
      </c>
      <c r="S14" s="73">
        <v>0</v>
      </c>
      <c r="T14" s="73">
        <v>6</v>
      </c>
      <c r="U14" s="73">
        <v>8</v>
      </c>
      <c r="V14" s="73">
        <v>4</v>
      </c>
      <c r="W14" s="73">
        <v>1</v>
      </c>
      <c r="X14" s="81">
        <v>0</v>
      </c>
      <c r="Y14" s="73">
        <v>9</v>
      </c>
      <c r="Z14" s="75">
        <f t="shared" si="3"/>
        <v>31</v>
      </c>
      <c r="AA14" s="51">
        <v>10</v>
      </c>
      <c r="AB14" s="42">
        <v>0</v>
      </c>
    </row>
    <row r="15" spans="1:28" s="6" customFormat="1" ht="24" customHeight="1" x14ac:dyDescent="0.2">
      <c r="A15" s="18"/>
      <c r="B15" s="15" t="s">
        <v>8</v>
      </c>
      <c r="C15" s="54">
        <v>2</v>
      </c>
      <c r="D15" s="71">
        <f>AA15/C15*100</f>
        <v>0</v>
      </c>
      <c r="E15" s="71">
        <f>AB15/C15*100</f>
        <v>100</v>
      </c>
      <c r="F15" s="23"/>
      <c r="G15" s="78">
        <v>0</v>
      </c>
      <c r="H15" s="78">
        <v>0</v>
      </c>
      <c r="I15" s="78">
        <v>0</v>
      </c>
      <c r="J15" s="78">
        <v>0</v>
      </c>
      <c r="K15" s="78">
        <v>0</v>
      </c>
      <c r="L15" s="78">
        <v>0</v>
      </c>
      <c r="M15" s="78">
        <v>0</v>
      </c>
      <c r="N15" s="72">
        <v>0</v>
      </c>
      <c r="O15" s="78">
        <v>0</v>
      </c>
      <c r="P15" s="72">
        <f t="shared" si="0"/>
        <v>0</v>
      </c>
      <c r="Q15" s="73">
        <v>0</v>
      </c>
      <c r="R15" s="73">
        <v>0</v>
      </c>
      <c r="S15" s="73">
        <v>0</v>
      </c>
      <c r="T15" s="73">
        <v>0</v>
      </c>
      <c r="U15" s="73">
        <v>0</v>
      </c>
      <c r="V15" s="73">
        <v>0</v>
      </c>
      <c r="W15" s="73">
        <v>0</v>
      </c>
      <c r="X15" s="81">
        <v>0</v>
      </c>
      <c r="Y15" s="73">
        <v>0</v>
      </c>
      <c r="Z15" s="75">
        <f t="shared" si="3"/>
        <v>0</v>
      </c>
      <c r="AA15" s="51">
        <v>0</v>
      </c>
      <c r="AB15" s="42">
        <v>2</v>
      </c>
    </row>
    <row r="16" spans="1:28" s="6" customFormat="1" ht="24" customHeight="1" x14ac:dyDescent="0.2">
      <c r="A16" s="18"/>
      <c r="B16" s="15" t="s">
        <v>9</v>
      </c>
      <c r="C16" s="56">
        <v>3</v>
      </c>
      <c r="D16" s="71">
        <v>100</v>
      </c>
      <c r="E16" s="71">
        <v>0</v>
      </c>
      <c r="F16" s="56">
        <v>0</v>
      </c>
      <c r="G16" s="79">
        <v>0</v>
      </c>
      <c r="H16" s="79">
        <f>3/5*100</f>
        <v>60</v>
      </c>
      <c r="I16" s="79">
        <v>0</v>
      </c>
      <c r="J16" s="79">
        <v>0</v>
      </c>
      <c r="K16" s="79">
        <v>0</v>
      </c>
      <c r="L16" s="79">
        <f>2/5*100</f>
        <v>40</v>
      </c>
      <c r="M16" s="79">
        <v>0</v>
      </c>
      <c r="N16" s="72">
        <v>0</v>
      </c>
      <c r="O16" s="79">
        <v>0</v>
      </c>
      <c r="P16" s="72">
        <f t="shared" si="0"/>
        <v>100</v>
      </c>
      <c r="Q16" s="73">
        <v>0</v>
      </c>
      <c r="R16" s="73">
        <v>3</v>
      </c>
      <c r="S16" s="73">
        <v>0</v>
      </c>
      <c r="T16" s="73">
        <v>0</v>
      </c>
      <c r="U16" s="73">
        <v>0</v>
      </c>
      <c r="V16" s="73">
        <v>2</v>
      </c>
      <c r="W16" s="73">
        <v>0</v>
      </c>
      <c r="X16" s="81">
        <v>0</v>
      </c>
      <c r="Y16" s="73">
        <v>1</v>
      </c>
      <c r="Z16" s="75">
        <f t="shared" si="3"/>
        <v>6</v>
      </c>
      <c r="AA16" s="56">
        <v>0</v>
      </c>
      <c r="AB16" s="56">
        <v>0</v>
      </c>
    </row>
    <row r="17" spans="1:28" ht="24" customHeight="1" x14ac:dyDescent="0.2">
      <c r="B17" s="15" t="s">
        <v>10</v>
      </c>
      <c r="C17" s="57">
        <v>0</v>
      </c>
      <c r="D17" s="71">
        <v>0</v>
      </c>
      <c r="E17" s="71">
        <v>0</v>
      </c>
      <c r="F17" s="57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2">
        <v>0</v>
      </c>
      <c r="O17" s="78">
        <v>0</v>
      </c>
      <c r="P17" s="72">
        <f t="shared" si="0"/>
        <v>0</v>
      </c>
      <c r="Q17" s="73">
        <v>0</v>
      </c>
      <c r="R17" s="73">
        <v>0</v>
      </c>
      <c r="S17" s="73">
        <v>0</v>
      </c>
      <c r="T17" s="73">
        <v>0</v>
      </c>
      <c r="U17" s="73">
        <v>0</v>
      </c>
      <c r="V17" s="73">
        <v>0</v>
      </c>
      <c r="W17" s="73">
        <v>0</v>
      </c>
      <c r="X17" s="81">
        <v>0</v>
      </c>
      <c r="Y17" s="73">
        <v>0</v>
      </c>
      <c r="Z17" s="75">
        <f t="shared" si="3"/>
        <v>0</v>
      </c>
      <c r="AA17" s="57">
        <v>0</v>
      </c>
      <c r="AB17" s="57">
        <v>0</v>
      </c>
    </row>
    <row r="18" spans="1:28" s="6" customFormat="1" ht="24" customHeight="1" x14ac:dyDescent="0.2">
      <c r="A18" s="18"/>
      <c r="B18" s="15" t="s">
        <v>11</v>
      </c>
      <c r="C18" s="57">
        <v>2</v>
      </c>
      <c r="D18" s="71">
        <f>AA18/C18*100</f>
        <v>100</v>
      </c>
      <c r="E18" s="71">
        <f>AB18/C18*100</f>
        <v>0</v>
      </c>
      <c r="F18" s="42"/>
      <c r="G18" s="72">
        <v>0</v>
      </c>
      <c r="H18" s="72">
        <f>2/9*100</f>
        <v>22.222222222222221</v>
      </c>
      <c r="I18" s="72">
        <v>0</v>
      </c>
      <c r="J18" s="72">
        <v>0</v>
      </c>
      <c r="K18" s="72">
        <v>0</v>
      </c>
      <c r="L18" s="72">
        <v>0</v>
      </c>
      <c r="M18" s="72">
        <f>2/9*100</f>
        <v>22.222222222222221</v>
      </c>
      <c r="N18" s="72">
        <v>0</v>
      </c>
      <c r="O18" s="72">
        <f>5/9*100</f>
        <v>55.555555555555557</v>
      </c>
      <c r="P18" s="72">
        <f t="shared" si="0"/>
        <v>100</v>
      </c>
      <c r="Q18" s="75">
        <v>0</v>
      </c>
      <c r="R18" s="73">
        <v>2</v>
      </c>
      <c r="S18" s="73">
        <v>0</v>
      </c>
      <c r="T18" s="73">
        <v>0</v>
      </c>
      <c r="U18" s="73">
        <v>0</v>
      </c>
      <c r="V18" s="73">
        <v>0</v>
      </c>
      <c r="W18" s="73">
        <v>2</v>
      </c>
      <c r="X18" s="81">
        <v>0</v>
      </c>
      <c r="Y18" s="73">
        <v>5</v>
      </c>
      <c r="Z18" s="75">
        <f t="shared" si="3"/>
        <v>9</v>
      </c>
      <c r="AA18" s="51">
        <v>2</v>
      </c>
      <c r="AB18" s="42">
        <v>0</v>
      </c>
    </row>
    <row r="19" spans="1:28" s="6" customFormat="1" ht="24" customHeight="1" x14ac:dyDescent="0.2">
      <c r="A19" s="18"/>
      <c r="B19" s="15" t="s">
        <v>12</v>
      </c>
      <c r="C19" s="57">
        <v>1</v>
      </c>
      <c r="D19" s="71">
        <f>AA19/C19*100</f>
        <v>100</v>
      </c>
      <c r="E19" s="71">
        <f>AB19/C19*100</f>
        <v>0</v>
      </c>
      <c r="F19" s="57"/>
      <c r="G19" s="78">
        <f>1/3*100</f>
        <v>33.333333333333329</v>
      </c>
      <c r="H19" s="78">
        <f>1/3*100</f>
        <v>33.333333333333329</v>
      </c>
      <c r="I19" s="78">
        <f>1/3*100</f>
        <v>33.333333333333329</v>
      </c>
      <c r="J19" s="78">
        <v>0</v>
      </c>
      <c r="K19" s="78">
        <v>0</v>
      </c>
      <c r="L19" s="78">
        <v>0</v>
      </c>
      <c r="M19" s="78">
        <v>0</v>
      </c>
      <c r="N19" s="72">
        <v>0</v>
      </c>
      <c r="O19" s="78">
        <v>0</v>
      </c>
      <c r="P19" s="72">
        <f t="shared" si="0"/>
        <v>99.999999999999986</v>
      </c>
      <c r="Q19" s="73">
        <v>1</v>
      </c>
      <c r="R19" s="73">
        <v>1</v>
      </c>
      <c r="S19" s="73">
        <v>1</v>
      </c>
      <c r="T19" s="73">
        <v>0</v>
      </c>
      <c r="U19" s="73">
        <v>0</v>
      </c>
      <c r="V19" s="73">
        <v>0</v>
      </c>
      <c r="W19" s="73">
        <v>0</v>
      </c>
      <c r="X19" s="81">
        <v>0</v>
      </c>
      <c r="Y19" s="73">
        <v>0</v>
      </c>
      <c r="Z19" s="75">
        <f t="shared" si="3"/>
        <v>3</v>
      </c>
      <c r="AA19" s="57">
        <v>1</v>
      </c>
      <c r="AB19" s="57">
        <v>0</v>
      </c>
    </row>
    <row r="20" spans="1:28" s="7" customFormat="1" ht="24" customHeight="1" thickBot="1" x14ac:dyDescent="0.25">
      <c r="A20" s="20"/>
      <c r="B20" s="22" t="s">
        <v>13</v>
      </c>
      <c r="C20" s="56">
        <v>1</v>
      </c>
      <c r="D20" s="71">
        <f>AA20/C20*100</f>
        <v>100</v>
      </c>
      <c r="E20" s="71">
        <f>AB20/C20*100</f>
        <v>0</v>
      </c>
      <c r="F20" s="50"/>
      <c r="G20" s="80">
        <f>1/2*100</f>
        <v>50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0</v>
      </c>
      <c r="O20" s="80">
        <f>1/2*100</f>
        <v>50</v>
      </c>
      <c r="P20" s="83">
        <f t="shared" si="0"/>
        <v>100</v>
      </c>
      <c r="Q20" s="74">
        <v>1</v>
      </c>
      <c r="R20" s="81">
        <v>0</v>
      </c>
      <c r="S20" s="81">
        <v>0</v>
      </c>
      <c r="T20" s="81">
        <v>0</v>
      </c>
      <c r="U20" s="81">
        <v>0</v>
      </c>
      <c r="V20" s="81">
        <v>0</v>
      </c>
      <c r="W20" s="81">
        <v>0</v>
      </c>
      <c r="X20" s="81">
        <v>0</v>
      </c>
      <c r="Y20" s="81">
        <v>1</v>
      </c>
      <c r="Z20" s="74">
        <f t="shared" si="3"/>
        <v>2</v>
      </c>
      <c r="AA20" s="50">
        <v>1</v>
      </c>
      <c r="AB20" s="50">
        <v>0</v>
      </c>
    </row>
    <row r="21" spans="1:28" s="6" customFormat="1" ht="24" customHeight="1" thickTop="1" thickBot="1" x14ac:dyDescent="0.25">
      <c r="A21" s="18"/>
      <c r="B21" s="107" t="s">
        <v>19</v>
      </c>
      <c r="C21" s="111">
        <f>SUM(C5:C20)</f>
        <v>90</v>
      </c>
      <c r="D21" s="112">
        <f>81/C21*100</f>
        <v>90</v>
      </c>
      <c r="E21" s="112">
        <f>9/C21*100</f>
        <v>10</v>
      </c>
      <c r="F21" s="110">
        <f>SUM(F7:F20)</f>
        <v>0</v>
      </c>
      <c r="G21" s="119">
        <f>Q21/Z21*100</f>
        <v>7.731958762886598</v>
      </c>
      <c r="H21" s="119">
        <f>R21/Z21*100</f>
        <v>15.979381443298967</v>
      </c>
      <c r="I21" s="119">
        <f>S21/Z21*100</f>
        <v>12.886597938144329</v>
      </c>
      <c r="J21" s="119">
        <f>T21/Z21*100</f>
        <v>3.608247422680412</v>
      </c>
      <c r="K21" s="119">
        <f>U21/Z21*100</f>
        <v>13.917525773195877</v>
      </c>
      <c r="L21" s="119">
        <f>V21/Z21*100</f>
        <v>21.649484536082475</v>
      </c>
      <c r="M21" s="119">
        <f>W21/Z21*100</f>
        <v>6.1855670103092786</v>
      </c>
      <c r="N21" s="119">
        <f>X21/Z21*100</f>
        <v>1.0309278350515463</v>
      </c>
      <c r="O21" s="119">
        <f>Y21/Z21*100</f>
        <v>17.010309278350515</v>
      </c>
      <c r="P21" s="119">
        <f t="shared" si="0"/>
        <v>100.00000000000001</v>
      </c>
      <c r="Q21" s="75">
        <f t="shared" ref="Q21:AB21" si="4">SUM(Q5:Q20)</f>
        <v>15</v>
      </c>
      <c r="R21" s="73">
        <f t="shared" si="4"/>
        <v>31</v>
      </c>
      <c r="S21" s="73">
        <f t="shared" si="4"/>
        <v>25</v>
      </c>
      <c r="T21" s="73">
        <f t="shared" si="4"/>
        <v>7</v>
      </c>
      <c r="U21" s="73">
        <f t="shared" si="4"/>
        <v>27</v>
      </c>
      <c r="V21" s="73">
        <f t="shared" si="4"/>
        <v>42</v>
      </c>
      <c r="W21" s="73">
        <f t="shared" si="4"/>
        <v>12</v>
      </c>
      <c r="X21" s="73">
        <f t="shared" si="4"/>
        <v>2</v>
      </c>
      <c r="Y21" s="93">
        <f t="shared" si="4"/>
        <v>33</v>
      </c>
      <c r="Z21" s="94">
        <f t="shared" si="4"/>
        <v>194</v>
      </c>
      <c r="AA21" s="70">
        <f t="shared" si="4"/>
        <v>78</v>
      </c>
      <c r="AB21" s="70">
        <f t="shared" si="4"/>
        <v>9</v>
      </c>
    </row>
    <row r="22" spans="1:28" ht="23.25" customHeight="1" thickTop="1" thickBot="1" x14ac:dyDescent="0.25">
      <c r="B22" s="150" t="s">
        <v>77</v>
      </c>
      <c r="C22" s="150"/>
      <c r="D22" s="150"/>
      <c r="E22" s="150"/>
      <c r="F22" s="150"/>
      <c r="G22" s="150"/>
      <c r="H22" s="150"/>
      <c r="I22" s="55"/>
      <c r="J22" s="55"/>
      <c r="K22" s="55"/>
      <c r="L22" s="55"/>
      <c r="M22" s="55"/>
      <c r="N22" s="55"/>
      <c r="O22" s="55"/>
      <c r="P22" s="55"/>
    </row>
    <row r="23" spans="1:28" ht="23.25" customHeight="1" x14ac:dyDescent="0.2">
      <c r="B23" s="136" t="s">
        <v>68</v>
      </c>
      <c r="C23" s="136"/>
      <c r="D23" s="136"/>
      <c r="E23" s="136"/>
      <c r="F23" s="136"/>
      <c r="G23" s="92"/>
      <c r="H23" s="92"/>
      <c r="I23" s="92"/>
      <c r="J23" s="92"/>
      <c r="K23" s="92"/>
      <c r="L23" s="92"/>
      <c r="M23" s="92"/>
      <c r="N23" s="92"/>
      <c r="O23" s="92"/>
      <c r="P23" s="90">
        <v>14</v>
      </c>
    </row>
    <row r="24" spans="1:28" ht="25.5" customHeight="1" x14ac:dyDescent="0.2">
      <c r="C24" s="55"/>
      <c r="D24" s="55"/>
      <c r="E24" s="55"/>
      <c r="F24" s="55"/>
      <c r="G24" s="95"/>
      <c r="H24" s="55"/>
      <c r="I24" s="55"/>
      <c r="J24" s="55"/>
      <c r="K24" s="55"/>
      <c r="L24" s="55"/>
      <c r="M24" s="55"/>
      <c r="N24" s="55"/>
      <c r="O24" s="55"/>
      <c r="P24" s="55"/>
    </row>
  </sheetData>
  <mergeCells count="10">
    <mergeCell ref="B23:F23"/>
    <mergeCell ref="P3:P4"/>
    <mergeCell ref="B1:P1"/>
    <mergeCell ref="D2:L2"/>
    <mergeCell ref="B3:B4"/>
    <mergeCell ref="C3:C4"/>
    <mergeCell ref="D3:E3"/>
    <mergeCell ref="F3:F4"/>
    <mergeCell ref="G3:O3"/>
    <mergeCell ref="B22:H22"/>
  </mergeCells>
  <printOptions horizontalCentered="1" verticalCentered="1"/>
  <pageMargins left="0.74803149606299213" right="0.78740157480314965" top="0.59055118110236227" bottom="0.19685039370078741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6</vt:i4>
      </vt:variant>
      <vt:variant>
        <vt:lpstr>نطاقات تمت تسميتها</vt:lpstr>
      </vt:variant>
      <vt:variant>
        <vt:i4>6</vt:i4>
      </vt:variant>
    </vt:vector>
  </HeadingPairs>
  <TitlesOfParts>
    <vt:vector size="12" baseType="lpstr"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</vt:vector>
  </TitlesOfParts>
  <Company>sahar computer center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Bsoli</dc:creator>
  <cp:lastModifiedBy>Laheeb Jalil</cp:lastModifiedBy>
  <cp:lastPrinted>2017-03-07T05:02:25Z</cp:lastPrinted>
  <dcterms:created xsi:type="dcterms:W3CDTF">2003-08-26T22:37:50Z</dcterms:created>
  <dcterms:modified xsi:type="dcterms:W3CDTF">2017-03-07T05:07:42Z</dcterms:modified>
</cp:coreProperties>
</file>