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510" windowWidth="11355" windowHeight="7455" activeTab="1"/>
  </bookViews>
  <sheets>
    <sheet name="2-1" sheetId="2" r:id="rId1"/>
    <sheet name="2-2" sheetId="5" r:id="rId2"/>
    <sheet name="3-2" sheetId="15" r:id="rId3"/>
    <sheet name="2-4 أ" sheetId="3" r:id="rId4"/>
    <sheet name="2-4 ب" sheetId="6" r:id="rId5"/>
    <sheet name="2-5" sheetId="4" r:id="rId6"/>
    <sheet name="6-2" sheetId="7" r:id="rId7"/>
    <sheet name="7-2 " sheetId="13" r:id="rId8"/>
    <sheet name="8-2" sheetId="8" r:id="rId9"/>
    <sheet name="9-2" sheetId="9" r:id="rId10"/>
    <sheet name="10-2 " sheetId="12" r:id="rId11"/>
    <sheet name="11-2" sheetId="10" r:id="rId12"/>
    <sheet name="12-2" sheetId="11" r:id="rId13"/>
    <sheet name="13-2" sheetId="14" r:id="rId14"/>
  </sheets>
  <definedNames>
    <definedName name="_xlnm.Print_Area" localSheetId="10">'10-2 '!$A$1:$P$24</definedName>
    <definedName name="_xlnm.Print_Area" localSheetId="11">'11-2'!$A$1:$T$23</definedName>
    <definedName name="_xlnm.Print_Area" localSheetId="12">'12-2'!$A$1:$P$25</definedName>
    <definedName name="_xlnm.Print_Area" localSheetId="0">'2-1'!$A$1:$I$21</definedName>
    <definedName name="_xlnm.Print_Area" localSheetId="1">'2-2'!$A$1:$K$18</definedName>
    <definedName name="_xlnm.Print_Area" localSheetId="3">'2-4 أ'!$A$1:$U$18</definedName>
    <definedName name="_xlnm.Print_Area" localSheetId="4">'2-4 ب'!$A$1:$V$16</definedName>
    <definedName name="_xlnm.Print_Area" localSheetId="5">'2-5'!$A$1:$F$15</definedName>
    <definedName name="_xlnm.Print_Area" localSheetId="2">'3-2'!$A$1:$G$20</definedName>
    <definedName name="_xlnm.Print_Area" localSheetId="6">'6-2'!$A$1:$T$24</definedName>
    <definedName name="_xlnm.Print_Area" localSheetId="7">'7-2 '!$A$1:$O$24</definedName>
    <definedName name="_xlnm.Print_Area" localSheetId="9">'9-2'!$A$1:$J$24</definedName>
  </definedNames>
  <calcPr calcId="144525"/>
</workbook>
</file>

<file path=xl/calcChain.xml><?xml version="1.0" encoding="utf-8"?>
<calcChain xmlns="http://schemas.openxmlformats.org/spreadsheetml/2006/main">
  <c r="O20" i="12" l="1"/>
  <c r="P10" i="4" l="1"/>
  <c r="O10" i="4"/>
  <c r="B20" i="11" l="1"/>
  <c r="B11" i="3" l="1"/>
  <c r="C11" i="3"/>
  <c r="D11" i="3"/>
  <c r="E11" i="3"/>
  <c r="F11" i="3"/>
  <c r="G11" i="3"/>
  <c r="H11" i="3"/>
  <c r="I11" i="3"/>
  <c r="J5" i="3"/>
  <c r="J6" i="3"/>
  <c r="J7" i="3"/>
  <c r="J8" i="3"/>
  <c r="J9" i="3"/>
  <c r="J10" i="3"/>
  <c r="J11" i="3"/>
  <c r="L11" i="3"/>
  <c r="M11" i="3"/>
  <c r="N11" i="3"/>
  <c r="O11" i="3"/>
  <c r="P11" i="3"/>
  <c r="Q11" i="3"/>
  <c r="R11" i="3"/>
  <c r="S11" i="3"/>
  <c r="T11" i="3"/>
  <c r="U11" i="3"/>
  <c r="U5" i="3"/>
  <c r="U6" i="3"/>
  <c r="U7" i="3"/>
  <c r="U8" i="3"/>
  <c r="U9" i="3"/>
  <c r="U10" i="3"/>
  <c r="U11" i="6" l="1"/>
  <c r="N11" i="6"/>
  <c r="O11" i="6"/>
  <c r="P11" i="6"/>
  <c r="Q11" i="6"/>
  <c r="R11" i="6"/>
  <c r="S11" i="6"/>
  <c r="T11" i="6"/>
  <c r="M11" i="6"/>
  <c r="E11" i="6"/>
  <c r="F11" i="6"/>
  <c r="G11" i="6"/>
  <c r="H11" i="6"/>
  <c r="I11" i="6"/>
  <c r="J11" i="6"/>
  <c r="D11" i="6"/>
  <c r="D10" i="6"/>
  <c r="N10" i="6"/>
  <c r="O10" i="6"/>
  <c r="P10" i="6"/>
  <c r="Q10" i="6"/>
  <c r="R10" i="6"/>
  <c r="S10" i="6"/>
  <c r="T10" i="6"/>
  <c r="U10" i="6"/>
  <c r="M10" i="6"/>
  <c r="E10" i="6"/>
  <c r="F10" i="6"/>
  <c r="G10" i="6"/>
  <c r="H10" i="6"/>
  <c r="I10" i="6"/>
  <c r="J10" i="6"/>
  <c r="D9" i="6"/>
  <c r="T9" i="6"/>
  <c r="U9" i="6"/>
  <c r="N9" i="6"/>
  <c r="O9" i="6"/>
  <c r="P9" i="6"/>
  <c r="Q9" i="6"/>
  <c r="R9" i="6"/>
  <c r="S9" i="6"/>
  <c r="M9" i="6"/>
  <c r="E9" i="6"/>
  <c r="F9" i="6"/>
  <c r="G9" i="6"/>
  <c r="H9" i="6"/>
  <c r="I9" i="6"/>
  <c r="J9" i="6"/>
  <c r="D8" i="6"/>
  <c r="N8" i="6"/>
  <c r="O8" i="6"/>
  <c r="P8" i="6"/>
  <c r="Q8" i="6"/>
  <c r="R8" i="6"/>
  <c r="S8" i="6"/>
  <c r="T8" i="6"/>
  <c r="U8" i="6"/>
  <c r="M8" i="6"/>
  <c r="E8" i="6"/>
  <c r="F8" i="6"/>
  <c r="G8" i="6"/>
  <c r="H8" i="6"/>
  <c r="I8" i="6"/>
  <c r="J8" i="6"/>
  <c r="U7" i="6"/>
  <c r="R7" i="6"/>
  <c r="S7" i="6"/>
  <c r="T7" i="6"/>
  <c r="N7" i="6"/>
  <c r="O7" i="6"/>
  <c r="P7" i="6"/>
  <c r="Q7" i="6"/>
  <c r="M7" i="6"/>
  <c r="E7" i="6"/>
  <c r="F7" i="6"/>
  <c r="G7" i="6"/>
  <c r="H7" i="6"/>
  <c r="I7" i="6"/>
  <c r="J7" i="6"/>
  <c r="D7" i="6"/>
  <c r="N6" i="6"/>
  <c r="O6" i="6"/>
  <c r="P6" i="6"/>
  <c r="Q6" i="6"/>
  <c r="R6" i="6"/>
  <c r="S6" i="6"/>
  <c r="T6" i="6"/>
  <c r="U6" i="6"/>
  <c r="M6" i="6"/>
  <c r="E6" i="6"/>
  <c r="F6" i="6"/>
  <c r="G6" i="6"/>
  <c r="H6" i="6"/>
  <c r="I6" i="6"/>
  <c r="J6" i="6"/>
  <c r="D6" i="6"/>
  <c r="N5" i="6"/>
  <c r="O5" i="6"/>
  <c r="P5" i="6"/>
  <c r="Q5" i="6"/>
  <c r="R5" i="6"/>
  <c r="S5" i="6"/>
  <c r="T5" i="6"/>
  <c r="U5" i="6"/>
  <c r="M5" i="6"/>
  <c r="E5" i="6"/>
  <c r="F5" i="6"/>
  <c r="G5" i="6"/>
  <c r="H5" i="6"/>
  <c r="I5" i="6"/>
  <c r="J5" i="6"/>
  <c r="D5" i="6"/>
  <c r="D11" i="15" l="1"/>
  <c r="D10" i="15"/>
  <c r="D9" i="15"/>
  <c r="D8" i="15"/>
  <c r="D7" i="15"/>
  <c r="D6" i="15"/>
  <c r="D12" i="15" s="1"/>
  <c r="B12" i="15"/>
  <c r="F10" i="5"/>
  <c r="H10" i="5" s="1"/>
  <c r="F9" i="5"/>
  <c r="H9" i="5" s="1"/>
  <c r="F8" i="5"/>
  <c r="H8" i="5" s="1"/>
  <c r="F7" i="5"/>
  <c r="H7" i="5" s="1"/>
  <c r="F6" i="5"/>
  <c r="H6" i="5" s="1"/>
  <c r="F5" i="5"/>
  <c r="H5" i="5" s="1"/>
  <c r="C11" i="5"/>
  <c r="I5" i="5" l="1"/>
  <c r="J5" i="5" l="1"/>
  <c r="K5" i="5" s="1"/>
  <c r="E11" i="5"/>
  <c r="J10" i="5"/>
  <c r="J9" i="5"/>
  <c r="J8" i="5"/>
  <c r="J7" i="5"/>
  <c r="J6" i="5"/>
  <c r="K7" i="12" l="1"/>
  <c r="L7" i="12"/>
  <c r="M7" i="12"/>
  <c r="N7" i="12"/>
  <c r="K8" i="12"/>
  <c r="M8" i="12"/>
  <c r="N8" i="12"/>
  <c r="K9" i="12"/>
  <c r="L9" i="12"/>
  <c r="M9" i="12"/>
  <c r="N9" i="12"/>
  <c r="K10" i="12"/>
  <c r="L10" i="12"/>
  <c r="M10" i="12"/>
  <c r="N10" i="12"/>
  <c r="K12" i="12"/>
  <c r="M12" i="12"/>
  <c r="N12" i="12"/>
  <c r="K13" i="12"/>
  <c r="L13" i="12"/>
  <c r="M13" i="12"/>
  <c r="N13" i="12"/>
  <c r="K14" i="12"/>
  <c r="L14" i="12"/>
  <c r="M14" i="12"/>
  <c r="N14" i="12"/>
  <c r="K15" i="12"/>
  <c r="L15" i="12"/>
  <c r="N15" i="12"/>
  <c r="K16" i="12"/>
  <c r="M16" i="12"/>
  <c r="N16" i="12"/>
  <c r="K17" i="12"/>
  <c r="L17" i="12"/>
  <c r="M17" i="12"/>
  <c r="K18" i="12"/>
  <c r="L18" i="12"/>
  <c r="M18" i="12"/>
  <c r="N18" i="12"/>
  <c r="K19" i="12"/>
  <c r="L19" i="12"/>
  <c r="M19" i="12"/>
  <c r="N19" i="12"/>
  <c r="J19" i="12"/>
  <c r="J18" i="12"/>
  <c r="J17" i="12"/>
  <c r="J16" i="12"/>
  <c r="J15" i="12"/>
  <c r="J14" i="12"/>
  <c r="J13" i="12"/>
  <c r="J12" i="12"/>
  <c r="J10" i="12"/>
  <c r="J9" i="12"/>
  <c r="L20" i="12"/>
  <c r="M20" i="12"/>
  <c r="J20" i="12"/>
  <c r="K6" i="12"/>
  <c r="L6" i="12"/>
  <c r="M6" i="12"/>
  <c r="M17" i="11" l="1"/>
  <c r="H15" i="10" l="1"/>
  <c r="H17" i="10"/>
  <c r="M21" i="14"/>
  <c r="J20" i="11"/>
  <c r="I20" i="11"/>
  <c r="H20" i="11"/>
  <c r="G20" i="11"/>
  <c r="E11" i="11" l="1"/>
  <c r="E6" i="11"/>
  <c r="E7" i="11"/>
  <c r="E8" i="11"/>
  <c r="E9" i="11"/>
  <c r="E10" i="11"/>
  <c r="E12" i="11"/>
  <c r="E13" i="11"/>
  <c r="E14" i="11"/>
  <c r="E15" i="11"/>
  <c r="E16" i="11"/>
  <c r="E17" i="11"/>
  <c r="E18" i="11"/>
  <c r="E19" i="11"/>
  <c r="E5" i="11"/>
  <c r="H19" i="12"/>
  <c r="O18" i="12"/>
  <c r="O7" i="12"/>
  <c r="O9" i="12"/>
  <c r="O10" i="12"/>
  <c r="O13" i="12"/>
  <c r="O14" i="12"/>
  <c r="O19" i="12"/>
  <c r="G20" i="13"/>
  <c r="F20" i="13"/>
  <c r="E20" i="13"/>
  <c r="D20" i="13"/>
  <c r="K18" i="13"/>
  <c r="I20" i="7" l="1"/>
  <c r="Q7" i="7"/>
  <c r="H6" i="7"/>
  <c r="L13" i="11" l="1"/>
  <c r="L12" i="11"/>
  <c r="D11" i="9" l="1"/>
  <c r="I20" i="8"/>
  <c r="K13" i="8"/>
  <c r="Z14" i="7" l="1"/>
  <c r="F20" i="11" l="1"/>
  <c r="O14" i="11"/>
  <c r="M14" i="11"/>
  <c r="L14" i="11"/>
  <c r="B20" i="12"/>
  <c r="G20" i="12"/>
  <c r="F20" i="12"/>
  <c r="E20" i="12"/>
  <c r="D20" i="12"/>
  <c r="C20" i="12"/>
  <c r="R14" i="9"/>
  <c r="O14" i="8"/>
  <c r="L14" i="8"/>
  <c r="N21" i="14" l="1"/>
  <c r="O21" i="14"/>
  <c r="K21" i="14"/>
  <c r="J21" i="14"/>
  <c r="I21" i="14"/>
  <c r="H21" i="14"/>
  <c r="G21" i="14"/>
  <c r="E21" i="14"/>
  <c r="D21" i="14"/>
  <c r="C21" i="14"/>
  <c r="B21" i="14"/>
  <c r="M19" i="11" l="1"/>
  <c r="M18" i="11"/>
  <c r="N18" i="11"/>
  <c r="R20" i="11"/>
  <c r="N20" i="11" s="1"/>
  <c r="O6" i="11"/>
  <c r="M6" i="11"/>
  <c r="S20" i="11"/>
  <c r="C20" i="11"/>
  <c r="N20" i="10"/>
  <c r="M20" i="10"/>
  <c r="L20" i="10"/>
  <c r="O20" i="10" s="1"/>
  <c r="H19" i="10"/>
  <c r="F20" i="10"/>
  <c r="E20" i="10"/>
  <c r="D20" i="10"/>
  <c r="C20" i="10"/>
  <c r="J20" i="10" s="1"/>
  <c r="B20" i="10"/>
  <c r="B20" i="9"/>
  <c r="C20" i="9"/>
  <c r="J20" i="8"/>
  <c r="G20" i="8"/>
  <c r="F20" i="8"/>
  <c r="E20" i="8"/>
  <c r="D20" i="8"/>
  <c r="C20" i="8"/>
  <c r="B20" i="8"/>
  <c r="N20" i="13"/>
  <c r="J20" i="13"/>
  <c r="H20" i="13"/>
  <c r="B20" i="13"/>
  <c r="L20" i="13" s="1"/>
  <c r="N6" i="13"/>
  <c r="M6" i="13"/>
  <c r="D17" i="11" l="1"/>
  <c r="P20" i="11"/>
  <c r="I20" i="10"/>
  <c r="H20" i="10"/>
  <c r="K20" i="13"/>
  <c r="M20" i="13"/>
  <c r="D15" i="9"/>
  <c r="D19" i="9"/>
  <c r="D17" i="9"/>
  <c r="D14" i="9"/>
  <c r="D13" i="9"/>
  <c r="D12" i="9"/>
  <c r="D18" i="9"/>
  <c r="D16" i="9"/>
  <c r="D18" i="11"/>
  <c r="D12" i="11"/>
  <c r="D13" i="11"/>
  <c r="D15" i="11"/>
  <c r="D8" i="11"/>
  <c r="D16" i="11"/>
  <c r="D10" i="11"/>
  <c r="D11" i="11"/>
  <c r="D19" i="11"/>
  <c r="D5" i="11"/>
  <c r="D7" i="11"/>
  <c r="D9" i="11"/>
  <c r="X7" i="7"/>
  <c r="Y7" i="7"/>
  <c r="X8" i="7"/>
  <c r="Y8" i="7"/>
  <c r="X9" i="7"/>
  <c r="Y9" i="7"/>
  <c r="X10" i="7"/>
  <c r="Y10" i="7"/>
  <c r="X11" i="7"/>
  <c r="Y11" i="7"/>
  <c r="X12" i="7"/>
  <c r="Y12" i="7"/>
  <c r="X13" i="7"/>
  <c r="Y13" i="7"/>
  <c r="X14" i="7"/>
  <c r="Y14" i="7"/>
  <c r="X15" i="7"/>
  <c r="Y15" i="7"/>
  <c r="X16" i="7"/>
  <c r="Y16" i="7"/>
  <c r="X17" i="7"/>
  <c r="Y17" i="7"/>
  <c r="X18" i="7"/>
  <c r="Y18" i="7"/>
  <c r="X19" i="7"/>
  <c r="Y19" i="7"/>
  <c r="X20" i="7"/>
  <c r="Y20" i="7"/>
  <c r="Y6" i="7"/>
  <c r="X6" i="7"/>
  <c r="AB6" i="7" s="1"/>
  <c r="AA21" i="7"/>
  <c r="Z16" i="7"/>
  <c r="AB9" i="7"/>
  <c r="Z9" i="7" s="1"/>
  <c r="N21" i="7"/>
  <c r="R21" i="7" s="1"/>
  <c r="M21" i="7"/>
  <c r="Y21" i="7" s="1"/>
  <c r="L21" i="7"/>
  <c r="P21" i="7" s="1"/>
  <c r="G21" i="7"/>
  <c r="E21" i="7"/>
  <c r="I21" i="7" s="1"/>
  <c r="D21" i="7"/>
  <c r="H21" i="7" s="1"/>
  <c r="C21" i="7"/>
  <c r="B21" i="7"/>
  <c r="R7" i="7"/>
  <c r="P7" i="7"/>
  <c r="H7" i="7"/>
  <c r="G7" i="7"/>
  <c r="X21" i="7" l="1"/>
  <c r="AB21" i="7"/>
  <c r="Z21" i="7" s="1"/>
  <c r="Q21" i="7"/>
  <c r="P10" i="11" l="1"/>
  <c r="J18" i="10"/>
  <c r="S10" i="10"/>
  <c r="R10" i="10"/>
  <c r="I10" i="10"/>
  <c r="J10" i="10"/>
  <c r="H10" i="12"/>
  <c r="G18" i="9"/>
  <c r="H18" i="9"/>
  <c r="G10" i="9"/>
  <c r="H10" i="9"/>
  <c r="O18" i="8"/>
  <c r="K18" i="8"/>
  <c r="M10" i="8"/>
  <c r="N10" i="8"/>
  <c r="O10" i="8"/>
  <c r="P10" i="8"/>
  <c r="L10" i="8"/>
  <c r="K10" i="8"/>
  <c r="Q5" i="8"/>
  <c r="N18" i="13"/>
  <c r="M18" i="13"/>
  <c r="L18" i="13"/>
  <c r="J18" i="13"/>
  <c r="N5" i="13"/>
  <c r="M5" i="13"/>
  <c r="L5" i="13"/>
  <c r="K5" i="13"/>
  <c r="J5" i="13"/>
  <c r="R19" i="7"/>
  <c r="Q19" i="7"/>
  <c r="P19" i="7"/>
  <c r="I19" i="7"/>
  <c r="H19" i="7"/>
  <c r="G19" i="7"/>
  <c r="R6" i="7"/>
  <c r="Q6" i="7"/>
  <c r="P6" i="7"/>
  <c r="G6" i="7"/>
  <c r="I6" i="7"/>
  <c r="J6" i="7" l="1"/>
  <c r="O5" i="13"/>
  <c r="S6" i="7"/>
  <c r="O17" i="11" l="1"/>
  <c r="L17" i="11"/>
  <c r="J7" i="10"/>
  <c r="H7" i="10"/>
  <c r="I7" i="10"/>
  <c r="J7" i="12"/>
  <c r="K19" i="8" l="1"/>
  <c r="K17" i="8"/>
  <c r="K7" i="8"/>
  <c r="P8" i="11" l="1"/>
  <c r="O8" i="11"/>
  <c r="L8" i="11"/>
  <c r="M9" i="11"/>
  <c r="N9" i="11"/>
  <c r="O9" i="11"/>
  <c r="P9" i="11"/>
  <c r="L9" i="11"/>
  <c r="S8" i="10"/>
  <c r="R8" i="10"/>
  <c r="Q8" i="10"/>
  <c r="J8" i="10"/>
  <c r="I8" i="10"/>
  <c r="H8" i="10"/>
  <c r="H9" i="10"/>
  <c r="J9" i="10"/>
  <c r="I9" i="10"/>
  <c r="O8" i="10"/>
  <c r="P8" i="10" s="1"/>
  <c r="H9" i="12"/>
  <c r="H8" i="12"/>
  <c r="G8" i="9"/>
  <c r="F8" i="9"/>
  <c r="H8" i="9"/>
  <c r="J8" i="9"/>
  <c r="I8" i="9"/>
  <c r="R8" i="9"/>
  <c r="H9" i="9"/>
  <c r="I9" i="9"/>
  <c r="J9" i="9"/>
  <c r="F9" i="9"/>
  <c r="G9" i="9"/>
  <c r="M8" i="8"/>
  <c r="Q8" i="8" s="1"/>
  <c r="N8" i="8"/>
  <c r="O8" i="8"/>
  <c r="P8" i="8"/>
  <c r="L8" i="8"/>
  <c r="I8" i="8"/>
  <c r="K8" i="8"/>
  <c r="K9" i="8"/>
  <c r="M9" i="13"/>
  <c r="M8" i="13"/>
  <c r="L8" i="13"/>
  <c r="K8" i="13"/>
  <c r="J8" i="13"/>
  <c r="O8" i="13"/>
  <c r="N8" i="13"/>
  <c r="R9" i="7"/>
  <c r="Q9" i="7"/>
  <c r="P9" i="7"/>
  <c r="S9" i="7"/>
  <c r="J9" i="7"/>
  <c r="I9" i="7"/>
  <c r="H9" i="7"/>
  <c r="G9" i="7"/>
  <c r="T8" i="10" l="1"/>
  <c r="N16" i="8"/>
  <c r="O16" i="8"/>
  <c r="K15" i="8"/>
  <c r="K16" i="8"/>
  <c r="J16" i="10" l="1"/>
  <c r="H10" i="10" l="1"/>
  <c r="C12" i="15" l="1"/>
  <c r="G7" i="15" l="1"/>
  <c r="G6" i="15"/>
  <c r="G11" i="15"/>
  <c r="G10" i="15"/>
  <c r="G9" i="15"/>
  <c r="G8" i="15"/>
  <c r="J15" i="10"/>
  <c r="G13" i="7"/>
  <c r="K19" i="13"/>
  <c r="L19" i="13"/>
  <c r="M19" i="13"/>
  <c r="N19" i="13"/>
  <c r="O19" i="13" s="1"/>
  <c r="J19" i="13"/>
  <c r="O18" i="13"/>
  <c r="K17" i="13"/>
  <c r="L17" i="13"/>
  <c r="M17" i="13"/>
  <c r="N17" i="13"/>
  <c r="J17" i="13"/>
  <c r="K16" i="13"/>
  <c r="L16" i="13"/>
  <c r="M16" i="13"/>
  <c r="N16" i="13"/>
  <c r="J16" i="13"/>
  <c r="K15" i="13"/>
  <c r="L15" i="13"/>
  <c r="M15" i="13"/>
  <c r="N15" i="13"/>
  <c r="J15" i="13"/>
  <c r="K14" i="13"/>
  <c r="L14" i="13"/>
  <c r="M14" i="13"/>
  <c r="N14" i="13"/>
  <c r="J14" i="13"/>
  <c r="K13" i="13"/>
  <c r="L13" i="13"/>
  <c r="M13" i="13"/>
  <c r="N13" i="13"/>
  <c r="J13" i="13"/>
  <c r="K12" i="13"/>
  <c r="L12" i="13"/>
  <c r="M12" i="13"/>
  <c r="N12" i="13"/>
  <c r="J12" i="13"/>
  <c r="O12" i="13" s="1"/>
  <c r="N11" i="13"/>
  <c r="K11" i="13"/>
  <c r="L11" i="13"/>
  <c r="M11" i="13"/>
  <c r="J11" i="13"/>
  <c r="K10" i="13"/>
  <c r="L10" i="13"/>
  <c r="M10" i="13"/>
  <c r="N10" i="13"/>
  <c r="J10" i="13"/>
  <c r="K9" i="13"/>
  <c r="L9" i="13"/>
  <c r="N9" i="13"/>
  <c r="J9" i="13"/>
  <c r="K7" i="13"/>
  <c r="L7" i="13"/>
  <c r="M7" i="13"/>
  <c r="N7" i="13"/>
  <c r="J7" i="13"/>
  <c r="O7" i="13" s="1"/>
  <c r="K6" i="13"/>
  <c r="L6" i="13"/>
  <c r="J6" i="13"/>
  <c r="Q20" i="7"/>
  <c r="R20" i="7"/>
  <c r="P20" i="7"/>
  <c r="S20" i="7" s="1"/>
  <c r="S19" i="7"/>
  <c r="Q18" i="7"/>
  <c r="R18" i="7"/>
  <c r="P18" i="7"/>
  <c r="S18" i="7" s="1"/>
  <c r="Q17" i="7"/>
  <c r="R17" i="7"/>
  <c r="P17" i="7"/>
  <c r="S17" i="7" s="1"/>
  <c r="Q16" i="7"/>
  <c r="R16" i="7"/>
  <c r="P16" i="7"/>
  <c r="Q15" i="7"/>
  <c r="R15" i="7"/>
  <c r="P15" i="7"/>
  <c r="S15" i="7" s="1"/>
  <c r="Q14" i="7"/>
  <c r="R14" i="7"/>
  <c r="P14" i="7"/>
  <c r="S14" i="7" s="1"/>
  <c r="Q13" i="7"/>
  <c r="R13" i="7"/>
  <c r="P13" i="7"/>
  <c r="S13" i="7" s="1"/>
  <c r="Q12" i="7"/>
  <c r="R12" i="7"/>
  <c r="P12" i="7"/>
  <c r="Q11" i="7"/>
  <c r="R11" i="7"/>
  <c r="P11" i="7"/>
  <c r="S11" i="7" s="1"/>
  <c r="Q10" i="7"/>
  <c r="R10" i="7"/>
  <c r="P10" i="7"/>
  <c r="S10" i="7" s="1"/>
  <c r="Q8" i="7"/>
  <c r="R8" i="7"/>
  <c r="P8" i="7"/>
  <c r="I18" i="7"/>
  <c r="H18" i="7"/>
  <c r="I17" i="7"/>
  <c r="H17" i="7"/>
  <c r="I16" i="7"/>
  <c r="H16" i="7"/>
  <c r="I15" i="7"/>
  <c r="I14" i="7"/>
  <c r="H14" i="7"/>
  <c r="I13" i="7"/>
  <c r="H13" i="7"/>
  <c r="I12" i="7"/>
  <c r="H12" i="7"/>
  <c r="I11" i="7"/>
  <c r="H11" i="7"/>
  <c r="I10" i="7"/>
  <c r="I8" i="7"/>
  <c r="H8" i="7"/>
  <c r="H20" i="7"/>
  <c r="G20" i="7"/>
  <c r="J20" i="7" s="1"/>
  <c r="J19" i="7"/>
  <c r="G18" i="7"/>
  <c r="J18" i="7" s="1"/>
  <c r="G17" i="7"/>
  <c r="J17" i="7" s="1"/>
  <c r="G16" i="7"/>
  <c r="J16" i="7" s="1"/>
  <c r="H15" i="7"/>
  <c r="G15" i="7"/>
  <c r="G14" i="7"/>
  <c r="J14" i="7" s="1"/>
  <c r="J13" i="7"/>
  <c r="G12" i="7"/>
  <c r="J12" i="7" s="1"/>
  <c r="G11" i="7"/>
  <c r="J11" i="7" s="1"/>
  <c r="H10" i="7"/>
  <c r="G10" i="7"/>
  <c r="G8" i="7"/>
  <c r="J8" i="7" s="1"/>
  <c r="I7" i="7"/>
  <c r="U21" i="7"/>
  <c r="V21" i="7"/>
  <c r="O21" i="7"/>
  <c r="G12" i="15" l="1"/>
  <c r="O6" i="13"/>
  <c r="S7" i="7"/>
  <c r="S12" i="7"/>
  <c r="S8" i="7"/>
  <c r="O9" i="13"/>
  <c r="J10" i="7"/>
  <c r="O16" i="13"/>
  <c r="O20" i="13"/>
  <c r="S16" i="7"/>
  <c r="O11" i="13"/>
  <c r="O15" i="13"/>
  <c r="O17" i="13"/>
  <c r="S21" i="7"/>
  <c r="J15" i="7"/>
  <c r="O10" i="13"/>
  <c r="O14" i="13"/>
  <c r="O13" i="13"/>
  <c r="J7" i="7"/>
  <c r="J21" i="7"/>
  <c r="H6" i="12"/>
  <c r="H7" i="12"/>
  <c r="H12" i="12"/>
  <c r="H13" i="12"/>
  <c r="H20" i="12" s="1"/>
  <c r="H14" i="12"/>
  <c r="H15" i="12"/>
  <c r="H16" i="12"/>
  <c r="H17" i="12"/>
  <c r="H18" i="12"/>
  <c r="P14" i="12" l="1"/>
  <c r="D11" i="5"/>
  <c r="F11" i="5" s="1"/>
  <c r="H11" i="5" s="1"/>
  <c r="J11" i="5" l="1"/>
  <c r="P7" i="12"/>
  <c r="P15" i="12"/>
  <c r="P8" i="12"/>
  <c r="P16" i="12"/>
  <c r="P9" i="12"/>
  <c r="P17" i="12"/>
  <c r="P10" i="12"/>
  <c r="P11" i="12"/>
  <c r="P19" i="12"/>
  <c r="P12" i="12"/>
  <c r="P6" i="12"/>
  <c r="P13" i="12"/>
  <c r="M20" i="9"/>
  <c r="N20" i="9"/>
  <c r="O20" i="9"/>
  <c r="P20" i="9"/>
  <c r="Q20" i="9"/>
  <c r="O18" i="11"/>
  <c r="L18" i="11"/>
  <c r="L16" i="11"/>
  <c r="L6" i="11"/>
  <c r="L20" i="11"/>
  <c r="M20" i="11"/>
  <c r="O20" i="11"/>
  <c r="E20" i="11" l="1"/>
  <c r="R20" i="9"/>
  <c r="O6" i="10"/>
  <c r="O7" i="10"/>
  <c r="O9" i="10"/>
  <c r="O10" i="10"/>
  <c r="Q10" i="10" s="1"/>
  <c r="O12" i="10"/>
  <c r="O13" i="10"/>
  <c r="O14" i="10"/>
  <c r="O15" i="10"/>
  <c r="O16" i="10"/>
  <c r="S16" i="10" s="1"/>
  <c r="O17" i="10"/>
  <c r="Q17" i="10" s="1"/>
  <c r="O18" i="10"/>
  <c r="S18" i="10" s="1"/>
  <c r="O19" i="10"/>
  <c r="I16" i="10"/>
  <c r="K7" i="9"/>
  <c r="K12" i="9"/>
  <c r="K13" i="9"/>
  <c r="K19" i="9"/>
  <c r="R6" i="9"/>
  <c r="R7" i="9"/>
  <c r="R9" i="9"/>
  <c r="R10" i="9"/>
  <c r="R11" i="9"/>
  <c r="R12" i="9"/>
  <c r="R13" i="9"/>
  <c r="R15" i="9"/>
  <c r="R16" i="9"/>
  <c r="R17" i="9"/>
  <c r="R18" i="9"/>
  <c r="R19" i="9"/>
  <c r="I7" i="8"/>
  <c r="I9" i="8"/>
  <c r="I10" i="8"/>
  <c r="I11" i="8"/>
  <c r="I12" i="8"/>
  <c r="I13" i="8"/>
  <c r="I14" i="8"/>
  <c r="I15" i="8"/>
  <c r="I16" i="8"/>
  <c r="I17" i="8"/>
  <c r="I18" i="8"/>
  <c r="I19" i="8"/>
  <c r="AB8" i="7"/>
  <c r="AB10" i="7"/>
  <c r="AB11" i="7"/>
  <c r="AB12" i="7"/>
  <c r="AB13" i="7"/>
  <c r="AB14" i="7"/>
  <c r="AB15" i="7"/>
  <c r="AB17" i="7"/>
  <c r="AB19" i="7"/>
  <c r="Z19" i="7" s="1"/>
  <c r="AB20" i="7"/>
  <c r="AB7" i="7"/>
  <c r="Q9" i="10" l="1"/>
  <c r="R9" i="10"/>
  <c r="S7" i="10"/>
  <c r="Q7" i="10"/>
  <c r="R7" i="10"/>
  <c r="O20" i="8"/>
  <c r="L20" i="8" l="1"/>
  <c r="N20" i="8"/>
  <c r="M20" i="8"/>
  <c r="P19" i="11"/>
  <c r="O19" i="11"/>
  <c r="N19" i="11"/>
  <c r="L19" i="11"/>
  <c r="O16" i="11"/>
  <c r="N16" i="11"/>
  <c r="M16" i="11"/>
  <c r="O15" i="11"/>
  <c r="M15" i="11"/>
  <c r="L15" i="11"/>
  <c r="O13" i="11"/>
  <c r="O12" i="11"/>
  <c r="M12" i="11"/>
  <c r="O10" i="11"/>
  <c r="M10" i="11"/>
  <c r="L10" i="11"/>
  <c r="O7" i="11"/>
  <c r="L7" i="11"/>
  <c r="Q19" i="10"/>
  <c r="I19" i="10"/>
  <c r="T18" i="10"/>
  <c r="P18" i="10"/>
  <c r="T17" i="10"/>
  <c r="Q16" i="10"/>
  <c r="H16" i="10"/>
  <c r="P15" i="10"/>
  <c r="S15" i="10"/>
  <c r="I15" i="10"/>
  <c r="P14" i="10"/>
  <c r="Q14" i="10"/>
  <c r="T14" i="10" s="1"/>
  <c r="H14" i="10"/>
  <c r="T13" i="10"/>
  <c r="P13" i="10"/>
  <c r="H13" i="10"/>
  <c r="P12" i="10"/>
  <c r="Q12" i="10"/>
  <c r="T12" i="10" s="1"/>
  <c r="J12" i="10"/>
  <c r="I12" i="10"/>
  <c r="H12" i="10"/>
  <c r="P7" i="10"/>
  <c r="T7" i="10"/>
  <c r="R6" i="10"/>
  <c r="I6" i="10"/>
  <c r="H6" i="10"/>
  <c r="H19" i="9"/>
  <c r="F19" i="9"/>
  <c r="J18" i="9"/>
  <c r="I18" i="9"/>
  <c r="F18" i="9"/>
  <c r="I17" i="9"/>
  <c r="H17" i="9"/>
  <c r="H16" i="9"/>
  <c r="K16" i="9" s="1"/>
  <c r="K15" i="9"/>
  <c r="H15" i="9"/>
  <c r="H14" i="9"/>
  <c r="K14" i="9" s="1"/>
  <c r="I13" i="9"/>
  <c r="I12" i="9"/>
  <c r="H12" i="9"/>
  <c r="F12" i="9"/>
  <c r="K11" i="9"/>
  <c r="I10" i="9"/>
  <c r="K10" i="9"/>
  <c r="K9" i="9"/>
  <c r="I7" i="9"/>
  <c r="H7" i="9"/>
  <c r="J6" i="9"/>
  <c r="I6" i="9"/>
  <c r="H6" i="9"/>
  <c r="G6" i="9"/>
  <c r="L19" i="8"/>
  <c r="Q19" i="8" s="1"/>
  <c r="L18" i="8"/>
  <c r="P18" i="8"/>
  <c r="L17" i="8"/>
  <c r="M17" i="8"/>
  <c r="O15" i="8"/>
  <c r="L13" i="8"/>
  <c r="Q13" i="8" s="1"/>
  <c r="O12" i="8"/>
  <c r="O7" i="8"/>
  <c r="N7" i="8"/>
  <c r="N6" i="8"/>
  <c r="Z20" i="7"/>
  <c r="Z18" i="7"/>
  <c r="Z17" i="7"/>
  <c r="Z15" i="7"/>
  <c r="Z13" i="7"/>
  <c r="Z11" i="7"/>
  <c r="Z10" i="7"/>
  <c r="Z8" i="7"/>
  <c r="Z7" i="7"/>
  <c r="K6" i="9" l="1"/>
  <c r="K18" i="9"/>
  <c r="K17" i="9"/>
  <c r="G20" i="9"/>
  <c r="F20" i="9"/>
  <c r="J20" i="9"/>
  <c r="I20" i="9"/>
  <c r="H20" i="9"/>
  <c r="Q14" i="8"/>
  <c r="Q7" i="8"/>
  <c r="D7" i="9"/>
  <c r="D10" i="9"/>
  <c r="D6" i="9"/>
  <c r="D9" i="9"/>
  <c r="Q6" i="10"/>
  <c r="T6" i="10" s="1"/>
  <c r="T9" i="10"/>
  <c r="T10" i="10"/>
  <c r="R15" i="10"/>
  <c r="P16" i="10"/>
  <c r="R16" i="10" s="1"/>
  <c r="T16" i="10" s="1"/>
  <c r="P17" i="10"/>
  <c r="P19" i="10"/>
  <c r="R19" i="10"/>
  <c r="T19" i="10" s="1"/>
  <c r="P20" i="10"/>
  <c r="P6" i="10"/>
  <c r="P9" i="10"/>
  <c r="P10" i="10"/>
  <c r="Q15" i="10"/>
  <c r="Q17" i="8"/>
  <c r="L6" i="8"/>
  <c r="Q6" i="8" s="1"/>
  <c r="L9" i="8"/>
  <c r="Q9" i="8" s="1"/>
  <c r="Q10" i="8"/>
  <c r="L12" i="8"/>
  <c r="Q12" i="8" s="1"/>
  <c r="L15" i="8"/>
  <c r="L16" i="8"/>
  <c r="Q16" i="8" s="1"/>
  <c r="K6" i="8"/>
  <c r="K11" i="8"/>
  <c r="K12" i="8"/>
  <c r="K14" i="8" s="1"/>
  <c r="N18" i="8"/>
  <c r="K20" i="9" l="1"/>
  <c r="T15" i="10"/>
  <c r="Q18" i="8"/>
  <c r="Q15" i="8"/>
  <c r="S20" i="10"/>
  <c r="Q20" i="10"/>
  <c r="R20" i="10"/>
  <c r="K20" i="8"/>
  <c r="Q20" i="8"/>
  <c r="T20" i="10" l="1"/>
  <c r="E11" i="4"/>
  <c r="V5" i="6"/>
  <c r="V6" i="6"/>
  <c r="V7" i="6"/>
  <c r="V8" i="6"/>
  <c r="V9" i="6"/>
  <c r="V10" i="6"/>
  <c r="V11" i="6"/>
  <c r="K5" i="6"/>
  <c r="K6" i="6"/>
  <c r="K7" i="6"/>
  <c r="K8" i="6"/>
  <c r="K9" i="6"/>
  <c r="K10" i="6"/>
  <c r="K11" i="6"/>
  <c r="I7" i="5"/>
  <c r="K7" i="5" s="1"/>
  <c r="I9" i="5"/>
  <c r="K9" i="5" s="1"/>
  <c r="I11" i="5"/>
  <c r="K11" i="5" s="1"/>
  <c r="B11" i="5"/>
  <c r="C11" i="6"/>
  <c r="B11" i="6"/>
  <c r="B11" i="2"/>
  <c r="C11" i="2"/>
  <c r="D11" i="2"/>
  <c r="E5" i="2"/>
  <c r="H5" i="2" s="1"/>
  <c r="E6" i="2"/>
  <c r="H6" i="2" s="1"/>
  <c r="E7" i="2"/>
  <c r="G7" i="2" s="1"/>
  <c r="E8" i="2"/>
  <c r="H8" i="2" s="1"/>
  <c r="E9" i="2"/>
  <c r="G9" i="2" s="1"/>
  <c r="E10" i="2"/>
  <c r="H10" i="2" s="1"/>
  <c r="B11" i="4"/>
  <c r="E11" i="2" l="1"/>
  <c r="H11" i="2" s="1"/>
  <c r="F7" i="4"/>
  <c r="F6" i="4"/>
  <c r="F5" i="4"/>
  <c r="F11" i="4"/>
  <c r="F10" i="4"/>
  <c r="F9" i="4"/>
  <c r="F8" i="4"/>
  <c r="C9" i="4"/>
  <c r="C10" i="4"/>
  <c r="C11" i="4"/>
  <c r="C5" i="4"/>
  <c r="C6" i="4"/>
  <c r="C7" i="4"/>
  <c r="C8" i="4"/>
  <c r="G8" i="2"/>
  <c r="G11" i="2"/>
  <c r="I11" i="2" s="1"/>
  <c r="G10" i="2"/>
  <c r="I10" i="2" s="1"/>
  <c r="G6" i="2"/>
  <c r="I6" i="2" s="1"/>
  <c r="I8" i="2"/>
  <c r="G5" i="2"/>
  <c r="I5" i="2" s="1"/>
  <c r="H9" i="2"/>
  <c r="I9" i="2" s="1"/>
  <c r="H7" i="2"/>
  <c r="I7" i="2" s="1"/>
  <c r="I10" i="5"/>
  <c r="K10" i="5" s="1"/>
  <c r="I8" i="5"/>
  <c r="K8" i="5" s="1"/>
  <c r="I6" i="5"/>
  <c r="K6" i="5" s="1"/>
</calcChain>
</file>

<file path=xl/sharedStrings.xml><?xml version="1.0" encoding="utf-8"?>
<sst xmlns="http://schemas.openxmlformats.org/spreadsheetml/2006/main" count="560" uniqueCount="196">
  <si>
    <t>المجموع</t>
  </si>
  <si>
    <t>مبزل</t>
  </si>
  <si>
    <t>تدوير</t>
  </si>
  <si>
    <t>القطاع</t>
  </si>
  <si>
    <t>الهندسي</t>
  </si>
  <si>
    <t>النسيجي</t>
  </si>
  <si>
    <t>عدد المعامل</t>
  </si>
  <si>
    <t>عدد الشركات</t>
  </si>
  <si>
    <t>نهر</t>
  </si>
  <si>
    <t>عدد المعامل حسب جهات التصريف</t>
  </si>
  <si>
    <t>شركات القطاع المختلط</t>
  </si>
  <si>
    <t>نهر دجلة</t>
  </si>
  <si>
    <t>نهر الفرات</t>
  </si>
  <si>
    <t>شط العرب</t>
  </si>
  <si>
    <t>جوفية</t>
  </si>
  <si>
    <t xml:space="preserve">الكمية (م³/يوم) </t>
  </si>
  <si>
    <t>الغذائي والدوائي</t>
  </si>
  <si>
    <t>الكيمياوي والبتروكيمياوي</t>
  </si>
  <si>
    <t>الإنشائي والخدمات الصناعية</t>
  </si>
  <si>
    <t>التوزيع النسبي للمعامل حسب جهات التصريف</t>
  </si>
  <si>
    <t>شبكة صرف صحي</t>
  </si>
  <si>
    <t>إسالة</t>
  </si>
  <si>
    <t xml:space="preserve">                 المياه المستخدمة                  </t>
  </si>
  <si>
    <t>إجمالي</t>
  </si>
  <si>
    <t>التوزيع النسبي للمعامل حسب الحالة العملية</t>
  </si>
  <si>
    <t>خزن في مواقع محددة</t>
  </si>
  <si>
    <t xml:space="preserve">        المياه المصرّفة                  </t>
  </si>
  <si>
    <t xml:space="preserve">النسبة </t>
  </si>
  <si>
    <t>أخرى</t>
  </si>
  <si>
    <t>قسم احصاءات البيئة ــ الجهاز المركزي للإحصاء / العراق</t>
  </si>
  <si>
    <t xml:space="preserve">المصدر : وزارة الصناعة والمعادن / دائرة التطوير والتنظيم الصناعي / قسم البيئة  </t>
  </si>
  <si>
    <t xml:space="preserve">الهندسي </t>
  </si>
  <si>
    <t>غير خطرة</t>
  </si>
  <si>
    <t>عدد المعامل حسب مصدر الماء المستخدم</t>
  </si>
  <si>
    <t>المعامل التي لا تستخدم مياه</t>
  </si>
  <si>
    <t>التوزيع النسبي للمعامل حسب مصدر الماء المستخدم</t>
  </si>
  <si>
    <t>النسبة</t>
  </si>
  <si>
    <t xml:space="preserve"> المخلفات الصناعية الصلبة الخطرة وغيرالخطرة المتولّدة</t>
  </si>
  <si>
    <t xml:space="preserve">غير الخطرة           </t>
  </si>
  <si>
    <t xml:space="preserve">الخطرة </t>
  </si>
  <si>
    <t xml:space="preserve">جدول (2 ـ 4 أ) </t>
  </si>
  <si>
    <t xml:space="preserve">جدول (2 ـ 4 ب) </t>
  </si>
  <si>
    <t xml:space="preserve">المعامل التي لا تصرّف مياه </t>
  </si>
  <si>
    <t>جدول (2 ـ 6)</t>
  </si>
  <si>
    <t>المحافظة</t>
  </si>
  <si>
    <t xml:space="preserve">عدد المجازر حسب </t>
  </si>
  <si>
    <t>متوسط عدد ايام العمل في السنة</t>
  </si>
  <si>
    <t>المنطقة</t>
  </si>
  <si>
    <t>الحالة العملية</t>
  </si>
  <si>
    <t>حكومي</t>
  </si>
  <si>
    <t>خاص</t>
  </si>
  <si>
    <t>مختلط</t>
  </si>
  <si>
    <t>صناعية</t>
  </si>
  <si>
    <t>زراعية</t>
  </si>
  <si>
    <t>تجارية</t>
  </si>
  <si>
    <t>سكنية</t>
  </si>
  <si>
    <t>اخرى</t>
  </si>
  <si>
    <t>عاملة</t>
  </si>
  <si>
    <t>عاملة جزئياً</t>
  </si>
  <si>
    <t>متوقفة</t>
  </si>
  <si>
    <t xml:space="preserve">نينوى  </t>
  </si>
  <si>
    <t>..</t>
  </si>
  <si>
    <t>كركوك</t>
  </si>
  <si>
    <t>ديالى</t>
  </si>
  <si>
    <t>الانبار</t>
  </si>
  <si>
    <t>بغداد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</si>
  <si>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</si>
  <si>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</si>
  <si>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</si>
  <si>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</si>
  <si>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</si>
  <si>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</si>
  <si>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</si>
  <si>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</si>
  <si>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ميسان</t>
  </si>
  <si>
    <t>البصرة</t>
  </si>
  <si>
    <t xml:space="preserve">اجمالي </t>
  </si>
  <si>
    <t>جدول (2 ـ 7)</t>
  </si>
  <si>
    <t xml:space="preserve">التوزيع النسبي لكمية المياه المجهّزة حسب المصدر </t>
  </si>
  <si>
    <t>شبكة عامة (إسالة ماء)</t>
  </si>
  <si>
    <t>مياه سطحية</t>
  </si>
  <si>
    <t>مياه جوفية (اّبار)</t>
  </si>
  <si>
    <t>صهريج</t>
  </si>
  <si>
    <t>جدول (2 ـ 8)</t>
  </si>
  <si>
    <t>عدد المجازر حسب اساليب التخلص من المخلفات السائلة الكلية المطروحة</t>
  </si>
  <si>
    <t>وحدة معالجة</t>
  </si>
  <si>
    <t>مجاري</t>
  </si>
  <si>
    <t>سبتك تانك</t>
  </si>
  <si>
    <t>جدول (2 ـ 9)</t>
  </si>
  <si>
    <t xml:space="preserve">عدد المحارق حسب الحالة العملية </t>
  </si>
  <si>
    <t>التوزيع النسبي للمحارق حسب الحالة العملية</t>
  </si>
  <si>
    <t>عاملة لا تستخدم</t>
  </si>
  <si>
    <t>غير عاملة</t>
  </si>
  <si>
    <t>جدول (2 ـ 10)</t>
  </si>
  <si>
    <t>حرق عشوائي</t>
  </si>
  <si>
    <t>بيع</t>
  </si>
  <si>
    <t>معدل وزن المخلفات الصلبة خلال السنة (كغم)</t>
  </si>
  <si>
    <t>جدول (2 ـ 2)</t>
  </si>
  <si>
    <t>جدول (2 ـ 5)</t>
  </si>
  <si>
    <t xml:space="preserve">المصدر : مجازر اللحوم الحمراء في المحافظات  </t>
  </si>
  <si>
    <t>عدد المجازر العاملة والعاملة جزئياً</t>
  </si>
  <si>
    <t>عدد المجازر التي تمتلك محارق</t>
  </si>
  <si>
    <t xml:space="preserve"> المجازر التي تمتلك محارق حسب الحالة العملية للمحارق</t>
  </si>
  <si>
    <r>
      <t>النسيجي</t>
    </r>
    <r>
      <rPr>
        <b/>
        <sz val="10"/>
        <color rgb="FF660033"/>
        <rFont val="Calibri"/>
        <family val="2"/>
      </rPr>
      <t>*</t>
    </r>
  </si>
  <si>
    <t>أغنام</t>
  </si>
  <si>
    <t>ماعز</t>
  </si>
  <si>
    <t>بقر</t>
  </si>
  <si>
    <t>جاموس</t>
  </si>
  <si>
    <t>التوزيع النسبي لعدد الحيوانات المذبوحة في المجازر خلال السنة حسب النوع</t>
  </si>
  <si>
    <t>جدول (2 ـ 11)</t>
  </si>
  <si>
    <t>مجموع عدد ايام العمل في السنة</t>
  </si>
  <si>
    <t xml:space="preserve">التوزيع النسبي للمجازر حسب </t>
  </si>
  <si>
    <t>جدول (2 ـ 12)</t>
  </si>
  <si>
    <t>المصدر : مجازر اللحوم البيضاء (الدواجن) في المحافظات.</t>
  </si>
  <si>
    <t>جدول (2 ـ 13)</t>
  </si>
  <si>
    <t xml:space="preserve"> * عدد الشركات   </t>
  </si>
  <si>
    <t>إسالة *</t>
  </si>
  <si>
    <t>المعامل التي لا تستخدم مياه **</t>
  </si>
  <si>
    <t>أراضي مجاورة</t>
  </si>
  <si>
    <t>** المعامل التي لا تستخدم مياه تمثل المعامل التي لا تحتاج مياه في العملية الصناعية إضافة إلى بعض المعامل المتوقفة المغلقة</t>
  </si>
  <si>
    <t xml:space="preserve">عدد مجازر اللحوم الحمراء العاملة والعاملة جزئياً </t>
  </si>
  <si>
    <t>عدد مجازر اللحوم الحمراء العاملة والعاملة جزئيا التي تحتوي على شبكة مجاري داخلية نظامية</t>
  </si>
  <si>
    <t xml:space="preserve">إجمالي </t>
  </si>
  <si>
    <t>الكمية (م³/سنة)</t>
  </si>
  <si>
    <t>عدد المجازر حسب المنطقة</t>
  </si>
  <si>
    <t xml:space="preserve">عدد المجازر حسب المنطقة </t>
  </si>
  <si>
    <t xml:space="preserve">التوزيع النسبي للمجازر حسب المنطقة </t>
  </si>
  <si>
    <t>عدد مجازر اللحوم الحمراء الكلّي</t>
  </si>
  <si>
    <t xml:space="preserve"> %</t>
  </si>
  <si>
    <t xml:space="preserve"> المخلفات السائلة الكلّية المطروحة </t>
  </si>
  <si>
    <t>متوسط عدد أيام العمل في السنة للمجازر العاملة والعاملة جزئياً</t>
  </si>
  <si>
    <t xml:space="preserve"> المخلفات الصلبة المتولّدة </t>
  </si>
  <si>
    <t>عدد المجازر  حسب اساليب التخلص  من المخلفات الصلبة المتولّدة</t>
  </si>
  <si>
    <t>النسبة المئوية للمجازر  حسب اساليب التخلص من المخلفات الصلبة المتولّدة</t>
  </si>
  <si>
    <t>كمية المخلفات الصلبة المتولّدة (طن/ سنة)</t>
  </si>
  <si>
    <t>الكمية (كغم / يوم)</t>
  </si>
  <si>
    <t xml:space="preserve">ملاحظة: المخلفات الصلبة المتولّدة من المجازر تشمل ( الجلد، الرأس والأقدام، القناة الهضمية، محتويات المعدة، .... الخ) ولا تشمل النفايات الإعتيادية المتولّدة </t>
  </si>
  <si>
    <t xml:space="preserve">* تم إلغاء ودمج عدد من الشركات وتغيير صنف البعض الاخر إلى قطاع صناعي آخر وفقاً للهيكلية الجديدة لوزارة الصناعة والمعادن المقرّة في سنة 2012 ودمج القطاعين الإنشائي والخدمات الصناعية  </t>
  </si>
  <si>
    <r>
      <t>كمية المياه المجهّزة حسب المصدر (م³</t>
    </r>
    <r>
      <rPr>
        <b/>
        <sz val="10"/>
        <color theme="0"/>
        <rFont val="Calibri"/>
        <family val="2"/>
      </rPr>
      <t>/يوم)</t>
    </r>
  </si>
  <si>
    <t>كمية المياه المجهّزة الكلية (م³/سنة)</t>
  </si>
  <si>
    <t xml:space="preserve">عاملة تستخدم </t>
  </si>
  <si>
    <t>معدل عدد ايام العمل</t>
  </si>
  <si>
    <t>عدد ونسبة مجازر اللحوم الحمراء الكلّي حسب القطاع والحالة العملية والمحافظة ومتوسط عدد أيام العمل في السنة لسنة 2017</t>
  </si>
  <si>
    <t>عدد ونسبة مجازر اللحوم الحمراء الكلّي حسب المنطقة والمحافظة لسنة 2017</t>
  </si>
  <si>
    <t>عدد مجازر اللحوم الحمراء العاملة والعاملة جزئياً التي تحتوي على شبكة مجاري داخلية نظامية وكمية ونسبة المياه المجهّزة للمجازر حسب المصدر والمحافظة لسنة 2017</t>
  </si>
  <si>
    <t>كمية ونسبة المخلفات السائلة الكلّية المطروحة من مجازر اللحوم الحمراء العاملة والعاملة جزئياً والنسب المئوية للمجازر حسب أساليب التخلص من مخلفاتها السائلة والمحافظة لسنة 2017</t>
  </si>
  <si>
    <t>عدد ونسبة الحيوانات المذبوحة في مجازر اللحوم الحمراء العاملة والعاملة جزئياً خلال السنة حسب النوع والمحافظة لسنة 2017</t>
  </si>
  <si>
    <t>عدد ونسبة مجازر اللحوم الحمراء العاملة والعاملة جزئياً التي تمتلك محارق وعدد ونسبة المحارق حسب حالتها العملية والمحافظة لسنة 2017</t>
  </si>
  <si>
    <t>عدد مجازر اللحوم البيضاء الكلّي حسب القطاع والمنطقة والحالة العملية والمحافظة لسنة 2017</t>
  </si>
  <si>
    <t>النسبة المئوية للمجازر التي تمتلك محارق حسب الحالة العملية للمحارق</t>
  </si>
  <si>
    <t>حرق في محرقة المجزرة أو غير محرقة</t>
  </si>
  <si>
    <t xml:space="preserve">  كمية ونسبة المخلفات الصلبة المتولّدة من مجازراللحوم الحمراء العاملة والعاملة جزئياً خلال اليوم وعدد ونسبة المجازر حسب أساليب التخلص من مخلفاتها الصلبة والمحافظة لسنة 2017</t>
  </si>
  <si>
    <t xml:space="preserve">عدد المعامل حسب طرحها للمخلفات الصناعية الصلبة </t>
  </si>
  <si>
    <t>لا تطرح مخلفات</t>
  </si>
  <si>
    <t xml:space="preserve">التوزيع النسبي للمعامل حسب طرحها للمخلفات الصناعية الصلبة </t>
  </si>
  <si>
    <t xml:space="preserve">جدول (2 ـ 1) </t>
  </si>
  <si>
    <t>جدول (2 ـ 3)</t>
  </si>
  <si>
    <t>خطرة وغير خطرة</t>
  </si>
  <si>
    <t xml:space="preserve">             2- مجموع النسب قد لا تساوي 100 %  بسبب التقريب</t>
  </si>
  <si>
    <t>ملاحظة 1 : تم نقل بعض المعامل من قطاع الى أخر نتيجة دمج بعض الشركات مما أثر على كمية المخلفات الصلبة المتولّدة من القطاعات</t>
  </si>
  <si>
    <t>أستخدام زراعي</t>
  </si>
  <si>
    <t>النسبة *</t>
  </si>
  <si>
    <t>* مجموع النسب لا يساوي 100 % بسبب التقريب</t>
  </si>
  <si>
    <t>ملاحظة : مجموع النسب قد لا يساوي 100% بسبب التقريب</t>
  </si>
  <si>
    <t xml:space="preserve">         2 : ارتفاع كمية المخلفات الصناعية في القطاع الهندسي يعود إلى إعادة تشغيل بعض المعامل المتوقفة، وإنخفاض كمية المخلفات الصناعية الصلبة في                  </t>
  </si>
  <si>
    <t xml:space="preserve">              القطاع الانشائي والخدمات الصناعية بسبب توقف بعض المعامل التابعة له أو دمجها مع شركات تابعة لقطاعات أخرى</t>
  </si>
  <si>
    <t>إبل</t>
  </si>
  <si>
    <t>النسب المئوية للمجازر حسب أساليب التخلص من المخلفات السائلة الكلّية المطروحة</t>
  </si>
  <si>
    <t>عدد الحيوانات المذبوحة في المجازر حسب النوع</t>
  </si>
  <si>
    <t>النسبة المئوية لعدد الحيوانات المذبوحة في المجازر خلال السنة</t>
  </si>
  <si>
    <t xml:space="preserve"> المجموع</t>
  </si>
  <si>
    <t xml:space="preserve">أخرى </t>
  </si>
  <si>
    <t>عدد مجازر اللحوم البيضاء الكلّي</t>
  </si>
  <si>
    <t xml:space="preserve">بابل </t>
  </si>
  <si>
    <t xml:space="preserve">العاملة </t>
  </si>
  <si>
    <t>المتوقفة</t>
  </si>
  <si>
    <t>** يعامل موقع الشركة والمعامل الواقعة داخل سياج الشركة كمعمل واحد في السنوات السابقة أما في هذه السنة فتم حساب عدد المعامل الفعلية الموجودة في كل موقع</t>
  </si>
  <si>
    <t>عدد المعامل حسب الحالة العملية**</t>
  </si>
  <si>
    <t>المتوقفة***</t>
  </si>
  <si>
    <t>*** المعامل المتوقفة تمثل المعامل التي لها كادر من المنتسبين (الإداريين والفنيين) ولكنها متوقفة عن الإنتاج الصناعي إضافة الى المعامل المغلقة</t>
  </si>
  <si>
    <t>ملاحظة : 1-  بعض المعامل لا تطرح أي مخلفات صلبة كونها شركات خدمية</t>
  </si>
  <si>
    <t>كميات المخلفات الصناعية الصلبة (كغم/ شهر)</t>
  </si>
  <si>
    <t xml:space="preserve">  .. بيانات غير متوفرة</t>
  </si>
  <si>
    <t>* المعامل التي تستخدم مياه إسالة تمثل المعامل العاملة المنتجة إضافة إلى بعض المعامل المتوقفة عن الإنتاج (لها كادر من المنتسبين فقط)</t>
  </si>
  <si>
    <t>إستخدام زراعي</t>
  </si>
  <si>
    <t xml:space="preserve">(الف م³/يوم) </t>
  </si>
  <si>
    <t xml:space="preserve">عاملة تستخدم  </t>
  </si>
  <si>
    <t>طرح في مواقع تجمع البلدية</t>
  </si>
  <si>
    <t>عدد ونسبة المعامل التابعة لوزارة الصناعة والمعادن (القطاع العام) وشركات القطاع المختلط حسب الحالة العملية والقطاع لسنة 2017</t>
  </si>
  <si>
    <t>عدد ونسبة المعامل التابعة لوزارة الصناعة والمعادن (القطاع العام) وشركات القطاع المختلط التي تطرح مخلفات صناعية صلبة حسب تصنيف المخلفات والقطاع لسنة 2017</t>
  </si>
  <si>
    <t xml:space="preserve"> المعدل الشهري لكمية المخلفات الصناعية الصلبة الخطرة وغير الخطرة المتولّدة من المعامل التابعة لوزارة الصناعة والمعادن (القطاع العام) وشركات القطاع المختلط حسب القطاع لسنة 2017</t>
  </si>
  <si>
    <t>عدد المعامل التابعة لوزارة الصناعة والمعادن (القطاع العام) وشركات القطاع المختلط حسب مصدر الماء المستخدم وجهات التصريف والقطاع لسنة 2017</t>
  </si>
  <si>
    <t>التوزيع النسبي للمعامل التابعة لوزارة الصناعة والمعادن (القطاع العام) وشركات القطاع المختلط حسب مصدر الماء المستخدم وجهات التصريف والقطاع لسنة 2017</t>
  </si>
  <si>
    <t>المعدل اليومي لكمية المياه المستخدمة والمصرّفة من المعامل التابعة لوزارة الصناعة والمعادن (القطاع العام) وشركات القطاع المختلط ونسبها المئوية حسب القطاع لسنة 2017</t>
  </si>
  <si>
    <r>
      <rPr>
        <b/>
        <sz val="10"/>
        <rFont val="Arial"/>
        <family val="2"/>
      </rPr>
      <t>*</t>
    </r>
    <r>
      <rPr>
        <b/>
        <sz val="10"/>
        <rFont val="Times New Roman"/>
        <family val="1"/>
        <scheme val="major"/>
      </rPr>
      <t>1</t>
    </r>
  </si>
  <si>
    <t>* بلغت كمية المخلفات السائلة المتولدة من هذه المجزرة (140) م³/سنة في حين قدرت كمية المخلفات الصلبة المطروحة منها بـ (17) طن/سنة متولدة من ذبح (105) الف دجاجة.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</si>
</sst>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_);_(* \(#,##0\);_(* &quot;-&quot;??_);_(@_)"/>
    <numFmt numFmtId="168" formatCode="_-* #,##0.0_-;\-* #,##0.0_-;_-* &quot;-&quot;??_-;_-@_-"/>
    <numFmt numFmtId="169" formatCode="#,##0.0"/>
    <numFmt numFmtId="170" formatCode="_-* #,##0_-;\-* #,##0_-;_-* &quot;-&quot;??_-;_-@_-"/>
  </numFmts>
  <fonts count="48" x14ac:knownFonts="1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name val="Simplified Arabic"/>
      <family val="1"/>
    </font>
    <font>
      <sz val="8"/>
      <name val="Arial"/>
      <family val="2"/>
    </font>
    <font>
      <b/>
      <sz val="10"/>
      <name val="Simplified Arabic"/>
      <family val="1"/>
    </font>
    <font>
      <b/>
      <sz val="11"/>
      <name val="Simplified Arabic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9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0"/>
      <color rgb="FF660033"/>
      <name val="Arial"/>
      <family val="2"/>
    </font>
    <font>
      <b/>
      <sz val="12"/>
      <color rgb="FF660033"/>
      <name val="Arial"/>
      <family val="2"/>
    </font>
    <font>
      <sz val="10"/>
      <color rgb="FF660033"/>
      <name val="Arial"/>
      <family val="2"/>
    </font>
    <font>
      <b/>
      <sz val="12"/>
      <color rgb="FF660033"/>
      <name val="Simplified Arabic"/>
      <family val="1"/>
    </font>
    <font>
      <b/>
      <sz val="9"/>
      <color rgb="FF660033"/>
      <name val="Arial"/>
      <family val="2"/>
    </font>
    <font>
      <b/>
      <sz val="10"/>
      <color rgb="FF660033"/>
      <name val="Simplified Arabic"/>
      <family val="1"/>
    </font>
    <font>
      <b/>
      <sz val="9"/>
      <color theme="5" tint="-0.499984740745262"/>
      <name val="Arial"/>
      <family val="2"/>
    </font>
    <font>
      <b/>
      <sz val="9"/>
      <color theme="5" tint="-0.499984740745262"/>
      <name val="Times New Roman"/>
      <family val="1"/>
    </font>
    <font>
      <b/>
      <sz val="12"/>
      <color theme="1"/>
      <name val="Arial"/>
      <family val="2"/>
      <scheme val="minor"/>
    </font>
    <font>
      <b/>
      <sz val="9"/>
      <color theme="0"/>
      <name val="Arial"/>
      <family val="2"/>
    </font>
    <font>
      <b/>
      <sz val="10"/>
      <color theme="0"/>
      <name val="Calibri"/>
      <family val="2"/>
    </font>
    <font>
      <b/>
      <sz val="10"/>
      <name val="Times New Roman"/>
      <family val="1"/>
      <scheme val="major"/>
    </font>
    <font>
      <b/>
      <sz val="10"/>
      <color rgb="FF660033"/>
      <name val="Calibri"/>
      <family val="2"/>
    </font>
    <font>
      <b/>
      <sz val="9"/>
      <color rgb="FF632523"/>
      <name val="Arial"/>
      <family val="2"/>
    </font>
    <font>
      <b/>
      <sz val="10"/>
      <color rgb="FF632523"/>
      <name val="Arial"/>
      <family val="2"/>
    </font>
    <font>
      <b/>
      <sz val="12"/>
      <color rgb="FF632523"/>
      <name val="Arial"/>
      <family val="2"/>
    </font>
    <font>
      <b/>
      <sz val="12"/>
      <color rgb="FF632523"/>
      <name val="Arial"/>
      <family val="2"/>
      <scheme val="minor"/>
    </font>
    <font>
      <sz val="11"/>
      <color rgb="FF632523"/>
      <name val="Arial"/>
      <family val="2"/>
      <scheme val="minor"/>
    </font>
    <font>
      <b/>
      <sz val="10"/>
      <color rgb="FFFF0000"/>
      <name val="Times New Roman"/>
      <family val="1"/>
    </font>
    <font>
      <b/>
      <sz val="10"/>
      <color rgb="FF632523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0"/>
      <color rgb="FF660033"/>
      <name val="Times New Roman"/>
      <family val="1"/>
      <scheme val="major"/>
    </font>
    <font>
      <b/>
      <sz val="9"/>
      <color rgb="FF632523"/>
      <name val="Times New Roman"/>
      <family val="1"/>
      <scheme val="major"/>
    </font>
    <font>
      <b/>
      <sz val="12"/>
      <color rgb="FF632523"/>
      <name val="Times New Roman"/>
      <family val="1"/>
      <scheme val="major"/>
    </font>
    <font>
      <b/>
      <sz val="12"/>
      <color rgb="FF660033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9"/>
      <color rgb="FF660033"/>
      <name val="Arial"/>
      <family val="2"/>
      <scheme val="minor"/>
    </font>
    <font>
      <b/>
      <sz val="10"/>
      <color rgb="FF660033"/>
      <name val="Arial"/>
      <family val="2"/>
      <scheme val="minor"/>
    </font>
    <font>
      <b/>
      <sz val="9"/>
      <color rgb="FF632523"/>
      <name val="Arial"/>
      <family val="2"/>
      <scheme val="minor"/>
    </font>
    <font>
      <b/>
      <sz val="8"/>
      <color rgb="FF6600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FEF4FE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465">
    <xf numFmtId="0" fontId="0" fillId="0" borderId="0" xfId="0"/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65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" fontId="12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 readingOrder="2"/>
    </xf>
    <xf numFmtId="0" fontId="12" fillId="0" borderId="9" xfId="0" applyFont="1" applyBorder="1" applyAlignment="1">
      <alignment vertical="center" wrapText="1" readingOrder="2"/>
    </xf>
    <xf numFmtId="165" fontId="12" fillId="0" borderId="6" xfId="0" applyNumberFormat="1" applyFont="1" applyBorder="1" applyAlignment="1">
      <alignment vertical="center" wrapText="1"/>
    </xf>
    <xf numFmtId="165" fontId="12" fillId="0" borderId="4" xfId="0" applyNumberFormat="1" applyFont="1" applyBorder="1" applyAlignment="1">
      <alignment vertical="center" wrapText="1"/>
    </xf>
    <xf numFmtId="165" fontId="12" fillId="0" borderId="9" xfId="0" applyNumberFormat="1" applyFont="1" applyBorder="1" applyAlignment="1">
      <alignment vertical="center" wrapText="1"/>
    </xf>
    <xf numFmtId="165" fontId="12" fillId="0" borderId="1" xfId="0" applyNumberFormat="1" applyFont="1" applyBorder="1" applyAlignment="1">
      <alignment vertical="center" wrapText="1"/>
    </xf>
    <xf numFmtId="1" fontId="12" fillId="0" borderId="4" xfId="0" applyNumberFormat="1" applyFont="1" applyBorder="1" applyAlignment="1">
      <alignment vertical="center" wrapText="1"/>
    </xf>
    <xf numFmtId="165" fontId="12" fillId="0" borderId="3" xfId="0" applyNumberFormat="1" applyFont="1" applyBorder="1" applyAlignment="1">
      <alignment vertical="center" wrapText="1"/>
    </xf>
    <xf numFmtId="165" fontId="12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166" fontId="12" fillId="0" borderId="0" xfId="1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 wrapText="1"/>
    </xf>
    <xf numFmtId="166" fontId="12" fillId="0" borderId="1" xfId="1" applyNumberFormat="1" applyFont="1" applyBorder="1" applyAlignment="1">
      <alignment vertical="center" wrapText="1"/>
    </xf>
    <xf numFmtId="166" fontId="12" fillId="0" borderId="4" xfId="1" applyNumberFormat="1" applyFont="1" applyBorder="1" applyAlignment="1">
      <alignment vertical="center" wrapText="1"/>
    </xf>
    <xf numFmtId="166" fontId="12" fillId="0" borderId="2" xfId="1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5" fontId="12" fillId="0" borderId="7" xfId="0" applyNumberFormat="1" applyFont="1" applyBorder="1" applyAlignment="1">
      <alignment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166" fontId="12" fillId="0" borderId="1" xfId="1" applyNumberFormat="1" applyFont="1" applyBorder="1" applyAlignment="1">
      <alignment horizontal="left" vertical="center" wrapText="1"/>
    </xf>
    <xf numFmtId="166" fontId="12" fillId="0" borderId="4" xfId="1" applyNumberFormat="1" applyFont="1" applyBorder="1" applyAlignment="1">
      <alignment horizontal="left" vertical="center" wrapText="1"/>
    </xf>
    <xf numFmtId="166" fontId="12" fillId="0" borderId="2" xfId="1" applyNumberFormat="1" applyFont="1" applyBorder="1" applyAlignment="1">
      <alignment horizontal="left" vertical="center" wrapText="1"/>
    </xf>
    <xf numFmtId="166" fontId="12" fillId="0" borderId="9" xfId="1" applyNumberFormat="1" applyFont="1" applyBorder="1" applyAlignment="1">
      <alignment horizontal="left" vertical="center" wrapText="1"/>
    </xf>
    <xf numFmtId="165" fontId="12" fillId="0" borderId="2" xfId="1" applyNumberFormat="1" applyFont="1" applyBorder="1" applyAlignment="1">
      <alignment horizontal="left" vertical="center" wrapText="1"/>
    </xf>
    <xf numFmtId="165" fontId="12" fillId="0" borderId="2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right" vertical="center" wrapText="1"/>
    </xf>
    <xf numFmtId="0" fontId="20" fillId="0" borderId="0" xfId="0" applyFont="1"/>
    <xf numFmtId="166" fontId="12" fillId="0" borderId="3" xfId="1" applyNumberFormat="1" applyFont="1" applyBorder="1" applyAlignment="1">
      <alignment vertical="center" wrapText="1"/>
    </xf>
    <xf numFmtId="1" fontId="12" fillId="0" borderId="3" xfId="0" applyNumberFormat="1" applyFont="1" applyBorder="1" applyAlignment="1">
      <alignment vertical="center" wrapText="1"/>
    </xf>
    <xf numFmtId="0" fontId="21" fillId="0" borderId="0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3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horizontal="center" wrapText="1" readingOrder="2"/>
    </xf>
    <xf numFmtId="0" fontId="21" fillId="0" borderId="0" xfId="0" applyFont="1" applyAlignment="1">
      <alignment horizontal="center" wrapText="1" readingOrder="2"/>
    </xf>
    <xf numFmtId="0" fontId="23" fillId="0" borderId="0" xfId="0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164" fontId="22" fillId="4" borderId="2" xfId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 readingOrder="2"/>
    </xf>
    <xf numFmtId="164" fontId="18" fillId="0" borderId="4" xfId="1" applyFont="1" applyFill="1" applyBorder="1" applyAlignment="1">
      <alignment horizontal="right" vertical="center" wrapText="1"/>
    </xf>
    <xf numFmtId="165" fontId="12" fillId="0" borderId="4" xfId="1" applyNumberFormat="1" applyFont="1" applyBorder="1" applyAlignment="1">
      <alignment horizontal="left" vertical="center" wrapText="1"/>
    </xf>
    <xf numFmtId="167" fontId="18" fillId="0" borderId="3" xfId="1" applyNumberFormat="1" applyFont="1" applyFill="1" applyBorder="1" applyAlignment="1">
      <alignment horizontal="right" vertical="center" wrapText="1"/>
    </xf>
    <xf numFmtId="166" fontId="12" fillId="0" borderId="1" xfId="1" applyNumberFormat="1" applyFont="1" applyBorder="1" applyAlignment="1">
      <alignment horizontal="center" vertical="center" wrapText="1"/>
    </xf>
    <xf numFmtId="166" fontId="12" fillId="0" borderId="3" xfId="1" applyNumberFormat="1" applyFont="1" applyBorder="1" applyAlignment="1">
      <alignment horizontal="center" vertical="center" wrapText="1"/>
    </xf>
    <xf numFmtId="166" fontId="12" fillId="0" borderId="4" xfId="1" applyNumberFormat="1" applyFont="1" applyBorder="1" applyAlignment="1">
      <alignment horizontal="center" vertical="center" wrapText="1"/>
    </xf>
    <xf numFmtId="166" fontId="12" fillId="0" borderId="9" xfId="1" applyNumberFormat="1" applyFont="1" applyBorder="1" applyAlignment="1">
      <alignment horizontal="center" vertical="center" wrapText="1"/>
    </xf>
    <xf numFmtId="166" fontId="12" fillId="0" borderId="7" xfId="1" applyNumberFormat="1" applyFont="1" applyBorder="1" applyAlignment="1">
      <alignment horizontal="center" vertical="center" wrapText="1"/>
    </xf>
    <xf numFmtId="164" fontId="22" fillId="5" borderId="9" xfId="1" applyFont="1" applyFill="1" applyBorder="1" applyAlignment="1">
      <alignment horizontal="right" vertical="center" wrapText="1"/>
    </xf>
    <xf numFmtId="164" fontId="22" fillId="5" borderId="7" xfId="1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center" wrapText="1"/>
    </xf>
    <xf numFmtId="166" fontId="12" fillId="0" borderId="0" xfId="1" applyNumberFormat="1" applyFont="1" applyBorder="1" applyAlignment="1">
      <alignment horizontal="left" vertical="center" wrapText="1"/>
    </xf>
    <xf numFmtId="165" fontId="12" fillId="0" borderId="0" xfId="1" applyNumberFormat="1" applyFont="1" applyBorder="1" applyAlignment="1">
      <alignment horizontal="left" vertical="center" wrapText="1"/>
    </xf>
    <xf numFmtId="0" fontId="5" fillId="0" borderId="0" xfId="2"/>
    <xf numFmtId="0" fontId="19" fillId="0" borderId="8" xfId="2" applyFont="1" applyBorder="1" applyAlignment="1">
      <alignment horizontal="right" vertical="center" wrapText="1"/>
    </xf>
    <xf numFmtId="164" fontId="18" fillId="4" borderId="2" xfId="3" applyFont="1" applyFill="1" applyBorder="1" applyAlignment="1">
      <alignment horizontal="right" vertical="center" wrapText="1"/>
    </xf>
    <xf numFmtId="167" fontId="11" fillId="0" borderId="0" xfId="3" applyNumberFormat="1" applyFont="1" applyFill="1" applyBorder="1" applyAlignment="1">
      <alignment horizontal="right" vertical="center" wrapText="1"/>
    </xf>
    <xf numFmtId="166" fontId="12" fillId="0" borderId="6" xfId="3" applyNumberFormat="1" applyFont="1" applyBorder="1" applyAlignment="1">
      <alignment horizontal="left" vertical="center" wrapText="1"/>
    </xf>
    <xf numFmtId="0" fontId="12" fillId="0" borderId="4" xfId="3" applyNumberFormat="1" applyFont="1" applyBorder="1" applyAlignment="1">
      <alignment horizontal="right" vertical="center" wrapText="1"/>
    </xf>
    <xf numFmtId="167" fontId="12" fillId="0" borderId="4" xfId="3" applyNumberFormat="1" applyFont="1" applyBorder="1" applyAlignment="1">
      <alignment horizontal="left" vertical="center" wrapText="1"/>
    </xf>
    <xf numFmtId="0" fontId="12" fillId="0" borderId="4" xfId="3" applyNumberFormat="1" applyFont="1" applyBorder="1" applyAlignment="1">
      <alignment horizontal="left" vertical="center" wrapText="1"/>
    </xf>
    <xf numFmtId="167" fontId="12" fillId="0" borderId="4" xfId="3" applyNumberFormat="1" applyFont="1" applyFill="1" applyBorder="1" applyAlignment="1">
      <alignment horizontal="left" vertical="center" wrapText="1"/>
    </xf>
    <xf numFmtId="166" fontId="12" fillId="0" borderId="6" xfId="3" applyNumberFormat="1" applyFont="1" applyFill="1" applyBorder="1" applyAlignment="1">
      <alignment horizontal="left" vertical="center" wrapText="1"/>
    </xf>
    <xf numFmtId="0" fontId="12" fillId="0" borderId="4" xfId="3" applyNumberFormat="1" applyFont="1" applyFill="1" applyBorder="1" applyAlignment="1">
      <alignment horizontal="left" vertical="center" wrapText="1"/>
    </xf>
    <xf numFmtId="0" fontId="12" fillId="0" borderId="0" xfId="3" applyNumberFormat="1" applyFont="1" applyFill="1" applyBorder="1" applyAlignment="1">
      <alignment horizontal="left" vertical="center" wrapText="1"/>
    </xf>
    <xf numFmtId="167" fontId="12" fillId="0" borderId="9" xfId="3" applyNumberFormat="1" applyFont="1" applyBorder="1" applyAlignment="1">
      <alignment horizontal="left" vertical="center" wrapText="1"/>
    </xf>
    <xf numFmtId="166" fontId="12" fillId="0" borderId="0" xfId="3" applyNumberFormat="1" applyFont="1" applyBorder="1" applyAlignment="1">
      <alignment horizontal="left" vertical="center" wrapText="1"/>
    </xf>
    <xf numFmtId="0" fontId="12" fillId="0" borderId="9" xfId="3" applyNumberFormat="1" applyFont="1" applyBorder="1" applyAlignment="1">
      <alignment horizontal="left" vertical="center" wrapText="1"/>
    </xf>
    <xf numFmtId="167" fontId="12" fillId="0" borderId="12" xfId="3" applyNumberFormat="1" applyFont="1" applyBorder="1" applyAlignment="1">
      <alignment horizontal="left" vertical="center" wrapText="1"/>
    </xf>
    <xf numFmtId="0" fontId="12" fillId="0" borderId="12" xfId="3" applyNumberFormat="1" applyFont="1" applyBorder="1" applyAlignment="1">
      <alignment horizontal="left" vertical="center" wrapText="1"/>
    </xf>
    <xf numFmtId="0" fontId="26" fillId="0" borderId="0" xfId="2" applyFont="1" applyBorder="1"/>
    <xf numFmtId="0" fontId="26" fillId="0" borderId="3" xfId="2" applyFont="1" applyBorder="1"/>
    <xf numFmtId="166" fontId="12" fillId="0" borderId="4" xfId="3" applyNumberFormat="1" applyFont="1" applyBorder="1" applyAlignment="1">
      <alignment horizontal="left" vertical="center" wrapText="1"/>
    </xf>
    <xf numFmtId="165" fontId="12" fillId="0" borderId="4" xfId="3" applyNumberFormat="1" applyFont="1" applyBorder="1" applyAlignment="1">
      <alignment horizontal="left" vertical="center" wrapText="1"/>
    </xf>
    <xf numFmtId="166" fontId="12" fillId="6" borderId="4" xfId="3" applyNumberFormat="1" applyFont="1" applyFill="1" applyBorder="1" applyAlignment="1">
      <alignment horizontal="left" vertical="center" wrapText="1"/>
    </xf>
    <xf numFmtId="166" fontId="12" fillId="0" borderId="9" xfId="3" applyNumberFormat="1" applyFont="1" applyBorder="1" applyAlignment="1">
      <alignment horizontal="left" vertical="center" wrapText="1"/>
    </xf>
    <xf numFmtId="0" fontId="5" fillId="0" borderId="3" xfId="2" applyBorder="1"/>
    <xf numFmtId="167" fontId="5" fillId="0" borderId="0" xfId="2" applyNumberFormat="1"/>
    <xf numFmtId="165" fontId="12" fillId="0" borderId="9" xfId="3" applyNumberFormat="1" applyFont="1" applyBorder="1" applyAlignment="1">
      <alignment horizontal="left" vertical="center" wrapText="1"/>
    </xf>
    <xf numFmtId="164" fontId="22" fillId="4" borderId="7" xfId="3" applyFont="1" applyFill="1" applyBorder="1" applyAlignment="1">
      <alignment horizontal="right" vertical="center" wrapText="1"/>
    </xf>
    <xf numFmtId="167" fontId="11" fillId="0" borderId="0" xfId="3" applyNumberFormat="1" applyFont="1" applyFill="1" applyBorder="1" applyAlignment="1">
      <alignment vertical="center" wrapText="1"/>
    </xf>
    <xf numFmtId="1" fontId="12" fillId="0" borderId="4" xfId="3" applyNumberFormat="1" applyFont="1" applyBorder="1" applyAlignment="1">
      <alignment horizontal="left" vertical="center" wrapText="1"/>
    </xf>
    <xf numFmtId="164" fontId="18" fillId="4" borderId="0" xfId="3" applyFont="1" applyFill="1" applyBorder="1" applyAlignment="1">
      <alignment horizontal="right" vertical="center" wrapText="1"/>
    </xf>
    <xf numFmtId="166" fontId="11" fillId="0" borderId="2" xfId="3" applyNumberFormat="1" applyFont="1" applyFill="1" applyBorder="1" applyAlignment="1">
      <alignment horizontal="right" vertical="center" wrapText="1"/>
    </xf>
    <xf numFmtId="0" fontId="17" fillId="5" borderId="5" xfId="2" applyFont="1" applyFill="1" applyBorder="1" applyAlignment="1">
      <alignment horizontal="center" vertical="center" wrapText="1"/>
    </xf>
    <xf numFmtId="164" fontId="22" fillId="4" borderId="2" xfId="1" applyFont="1" applyFill="1" applyBorder="1" applyAlignment="1">
      <alignment horizontal="right" vertical="center" wrapText="1"/>
    </xf>
    <xf numFmtId="166" fontId="12" fillId="0" borderId="4" xfId="3" applyNumberFormat="1" applyFont="1" applyFill="1" applyBorder="1" applyAlignment="1">
      <alignment horizontal="left" vertical="center" wrapText="1"/>
    </xf>
    <xf numFmtId="165" fontId="12" fillId="0" borderId="4" xfId="3" applyNumberFormat="1" applyFont="1" applyFill="1" applyBorder="1" applyAlignment="1">
      <alignment horizontal="left" vertical="center" wrapText="1"/>
    </xf>
    <xf numFmtId="167" fontId="29" fillId="0" borderId="2" xfId="3" applyNumberFormat="1" applyFont="1" applyFill="1" applyBorder="1" applyAlignment="1">
      <alignment horizontal="left" vertical="center" wrapText="1"/>
    </xf>
    <xf numFmtId="1" fontId="12" fillId="0" borderId="4" xfId="3" applyNumberFormat="1" applyFont="1" applyFill="1" applyBorder="1" applyAlignment="1">
      <alignment horizontal="left" vertical="center" wrapText="1"/>
    </xf>
    <xf numFmtId="165" fontId="12" fillId="0" borderId="9" xfId="1" applyNumberFormat="1" applyFont="1" applyBorder="1" applyAlignment="1">
      <alignment horizontal="left" vertical="center" wrapText="1"/>
    </xf>
    <xf numFmtId="169" fontId="12" fillId="0" borderId="4" xfId="1" applyNumberFormat="1" applyFont="1" applyBorder="1" applyAlignment="1">
      <alignment horizontal="left" vertical="center" wrapText="1"/>
    </xf>
    <xf numFmtId="169" fontId="12" fillId="0" borderId="2" xfId="1" applyNumberFormat="1" applyFont="1" applyBorder="1" applyAlignment="1">
      <alignment horizontal="left" vertical="center" wrapText="1"/>
    </xf>
    <xf numFmtId="165" fontId="12" fillId="0" borderId="12" xfId="1" applyNumberFormat="1" applyFont="1" applyBorder="1" applyAlignment="1">
      <alignment horizontal="left" vertical="center" wrapText="1"/>
    </xf>
    <xf numFmtId="0" fontId="19" fillId="0" borderId="8" xfId="2" applyFont="1" applyBorder="1" applyAlignment="1">
      <alignment horizontal="right" vertical="center" wrapText="1"/>
    </xf>
    <xf numFmtId="43" fontId="5" fillId="0" borderId="0" xfId="2" applyNumberFormat="1"/>
    <xf numFmtId="0" fontId="11" fillId="0" borderId="3" xfId="0" applyFont="1" applyBorder="1" applyAlignment="1">
      <alignment horizontal="center" vertical="center" wrapText="1"/>
    </xf>
    <xf numFmtId="0" fontId="17" fillId="5" borderId="5" xfId="2" applyFont="1" applyFill="1" applyBorder="1" applyAlignment="1">
      <alignment horizontal="center" vertical="center" wrapText="1"/>
    </xf>
    <xf numFmtId="0" fontId="17" fillId="5" borderId="0" xfId="2" applyFont="1" applyFill="1" applyBorder="1" applyAlignment="1">
      <alignment horizontal="center" vertical="center" wrapText="1"/>
    </xf>
    <xf numFmtId="0" fontId="17" fillId="5" borderId="7" xfId="2" applyFont="1" applyFill="1" applyBorder="1" applyAlignment="1">
      <alignment horizontal="center" vertical="center" wrapText="1"/>
    </xf>
    <xf numFmtId="0" fontId="22" fillId="0" borderId="0" xfId="2" applyFont="1" applyFill="1" applyBorder="1" applyAlignment="1">
      <alignment horizontal="right" vertical="center" wrapText="1"/>
    </xf>
    <xf numFmtId="164" fontId="18" fillId="4" borderId="0" xfId="3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 vertical="center" readingOrder="2"/>
    </xf>
    <xf numFmtId="0" fontId="19" fillId="0" borderId="0" xfId="2" applyFont="1" applyBorder="1" applyAlignment="1">
      <alignment horizontal="right" vertical="center" wrapText="1"/>
    </xf>
    <xf numFmtId="0" fontId="12" fillId="0" borderId="6" xfId="3" applyNumberFormat="1" applyFont="1" applyBorder="1" applyAlignment="1">
      <alignment horizontal="left" vertical="center" wrapText="1"/>
    </xf>
    <xf numFmtId="0" fontId="12" fillId="0" borderId="0" xfId="3" applyNumberFormat="1" applyFont="1" applyBorder="1" applyAlignment="1">
      <alignment horizontal="left" vertical="center" wrapText="1"/>
    </xf>
    <xf numFmtId="0" fontId="17" fillId="5" borderId="5" xfId="2" applyFont="1" applyFill="1" applyBorder="1" applyAlignment="1">
      <alignment vertical="center" wrapText="1"/>
    </xf>
    <xf numFmtId="164" fontId="18" fillId="4" borderId="7" xfId="3" applyFont="1" applyFill="1" applyBorder="1" applyAlignment="1">
      <alignment horizontal="center" vertical="center" wrapText="1"/>
    </xf>
    <xf numFmtId="164" fontId="18" fillId="4" borderId="6" xfId="3" applyFont="1" applyFill="1" applyBorder="1" applyAlignment="1">
      <alignment vertical="center" wrapText="1"/>
    </xf>
    <xf numFmtId="164" fontId="18" fillId="4" borderId="6" xfId="3" applyFont="1" applyFill="1" applyBorder="1" applyAlignment="1">
      <alignment horizontal="center" vertical="center" wrapText="1"/>
    </xf>
    <xf numFmtId="164" fontId="18" fillId="4" borderId="5" xfId="3" applyFont="1" applyFill="1" applyBorder="1" applyAlignment="1">
      <alignment horizontal="center" vertical="center" wrapText="1"/>
    </xf>
    <xf numFmtId="0" fontId="4" fillId="0" borderId="0" xfId="4"/>
    <xf numFmtId="0" fontId="19" fillId="0" borderId="8" xfId="4" applyFont="1" applyBorder="1" applyAlignment="1">
      <alignment horizontal="right" vertical="center" wrapText="1"/>
    </xf>
    <xf numFmtId="0" fontId="22" fillId="0" borderId="0" xfId="4" applyFont="1" applyBorder="1" applyAlignment="1">
      <alignment horizontal="right" vertical="center" wrapText="1"/>
    </xf>
    <xf numFmtId="0" fontId="26" fillId="0" borderId="3" xfId="4" applyFont="1" applyBorder="1"/>
    <xf numFmtId="0" fontId="22" fillId="0" borderId="0" xfId="0" applyFont="1" applyBorder="1" applyAlignment="1">
      <alignment horizontal="right" vertical="center" wrapText="1"/>
    </xf>
    <xf numFmtId="164" fontId="22" fillId="4" borderId="2" xfId="1" applyFont="1" applyFill="1" applyBorder="1" applyAlignment="1">
      <alignment horizontal="right" vertical="center" wrapText="1"/>
    </xf>
    <xf numFmtId="0" fontId="17" fillId="5" borderId="7" xfId="2" applyFont="1" applyFill="1" applyBorder="1" applyAlignment="1">
      <alignment horizontal="center" vertical="center" wrapText="1"/>
    </xf>
    <xf numFmtId="164" fontId="22" fillId="4" borderId="2" xfId="3" applyFont="1" applyFill="1" applyBorder="1" applyAlignment="1">
      <alignment horizontal="right" vertical="center" wrapText="1"/>
    </xf>
    <xf numFmtId="0" fontId="12" fillId="0" borderId="6" xfId="3" applyNumberFormat="1" applyFont="1" applyFill="1" applyBorder="1" applyAlignment="1">
      <alignment horizontal="left" vertical="center" wrapText="1"/>
    </xf>
    <xf numFmtId="0" fontId="5" fillId="0" borderId="0" xfId="2" applyFill="1"/>
    <xf numFmtId="164" fontId="22" fillId="4" borderId="2" xfId="5" applyFont="1" applyFill="1" applyBorder="1" applyAlignment="1">
      <alignment horizontal="right" vertical="center" wrapText="1"/>
    </xf>
    <xf numFmtId="0" fontId="27" fillId="5" borderId="5" xfId="2" applyFont="1" applyFill="1" applyBorder="1" applyAlignment="1">
      <alignment horizontal="center" vertical="center" wrapText="1"/>
    </xf>
    <xf numFmtId="166" fontId="12" fillId="4" borderId="11" xfId="1" applyNumberFormat="1" applyFont="1" applyFill="1" applyBorder="1" applyAlignment="1">
      <alignment horizontal="left" vertical="center" wrapText="1"/>
    </xf>
    <xf numFmtId="166" fontId="12" fillId="4" borderId="11" xfId="1" applyNumberFormat="1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1" fontId="12" fillId="4" borderId="11" xfId="0" applyNumberFormat="1" applyFont="1" applyFill="1" applyBorder="1" applyAlignment="1">
      <alignment vertical="center" wrapText="1"/>
    </xf>
    <xf numFmtId="165" fontId="12" fillId="4" borderId="11" xfId="0" applyNumberFormat="1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 readingOrder="2"/>
    </xf>
    <xf numFmtId="167" fontId="12" fillId="4" borderId="12" xfId="3" applyNumberFormat="1" applyFont="1" applyFill="1" applyBorder="1" applyAlignment="1">
      <alignment horizontal="left" vertical="center" wrapText="1"/>
    </xf>
    <xf numFmtId="0" fontId="12" fillId="4" borderId="12" xfId="3" applyNumberFormat="1" applyFont="1" applyFill="1" applyBorder="1" applyAlignment="1">
      <alignment horizontal="left" vertical="center" wrapText="1"/>
    </xf>
    <xf numFmtId="166" fontId="12" fillId="4" borderId="12" xfId="3" applyNumberFormat="1" applyFont="1" applyFill="1" applyBorder="1" applyAlignment="1">
      <alignment horizontal="left" vertical="center" wrapText="1"/>
    </xf>
    <xf numFmtId="165" fontId="12" fillId="4" borderId="12" xfId="3" applyNumberFormat="1" applyFont="1" applyFill="1" applyBorder="1" applyAlignment="1">
      <alignment horizontal="left" vertical="center" wrapText="1"/>
    </xf>
    <xf numFmtId="1" fontId="12" fillId="4" borderId="12" xfId="3" applyNumberFormat="1" applyFont="1" applyFill="1" applyBorder="1" applyAlignment="1">
      <alignment horizontal="left" vertical="center" wrapText="1"/>
    </xf>
    <xf numFmtId="167" fontId="29" fillId="4" borderId="12" xfId="3" applyNumberFormat="1" applyFont="1" applyFill="1" applyBorder="1" applyAlignment="1">
      <alignment horizontal="left" vertical="center" wrapText="1"/>
    </xf>
    <xf numFmtId="1" fontId="29" fillId="4" borderId="12" xfId="3" applyNumberFormat="1" applyFont="1" applyFill="1" applyBorder="1" applyAlignment="1">
      <alignment horizontal="left" vertical="center" wrapText="1"/>
    </xf>
    <xf numFmtId="168" fontId="29" fillId="4" borderId="12" xfId="3" applyNumberFormat="1" applyFont="1" applyFill="1" applyBorder="1" applyAlignment="1">
      <alignment horizontal="left" vertical="center" wrapText="1"/>
    </xf>
    <xf numFmtId="0" fontId="29" fillId="4" borderId="12" xfId="3" applyNumberFormat="1" applyFont="1" applyFill="1" applyBorder="1" applyAlignment="1">
      <alignment horizontal="left" vertical="center" wrapText="1"/>
    </xf>
    <xf numFmtId="165" fontId="29" fillId="4" borderId="12" xfId="3" applyNumberFormat="1" applyFont="1" applyFill="1" applyBorder="1" applyAlignment="1">
      <alignment horizontal="left" vertical="center" wrapText="1"/>
    </xf>
    <xf numFmtId="3" fontId="29" fillId="4" borderId="12" xfId="3" applyNumberFormat="1" applyFont="1" applyFill="1" applyBorder="1" applyAlignment="1">
      <alignment horizontal="left" vertical="center" wrapText="1"/>
    </xf>
    <xf numFmtId="166" fontId="29" fillId="4" borderId="12" xfId="3" applyNumberFormat="1" applyFont="1" applyFill="1" applyBorder="1" applyAlignment="1">
      <alignment horizontal="left" vertical="center" wrapText="1"/>
    </xf>
    <xf numFmtId="164" fontId="11" fillId="4" borderId="12" xfId="5" applyFont="1" applyFill="1" applyBorder="1" applyAlignment="1">
      <alignment horizontal="right" vertical="center" wrapText="1"/>
    </xf>
    <xf numFmtId="164" fontId="11" fillId="0" borderId="0" xfId="1" applyFont="1" applyFill="1" applyBorder="1" applyAlignment="1">
      <alignment horizontal="right" vertical="center" wrapText="1"/>
    </xf>
    <xf numFmtId="164" fontId="11" fillId="0" borderId="4" xfId="1" applyFont="1" applyFill="1" applyBorder="1" applyAlignment="1">
      <alignment horizontal="right" vertical="center" wrapText="1"/>
    </xf>
    <xf numFmtId="164" fontId="11" fillId="0" borderId="7" xfId="1" applyFont="1" applyFill="1" applyBorder="1" applyAlignment="1">
      <alignment horizontal="right" vertical="center" wrapText="1"/>
    </xf>
    <xf numFmtId="164" fontId="11" fillId="0" borderId="9" xfId="1" applyFont="1" applyFill="1" applyBorder="1" applyAlignment="1">
      <alignment horizontal="right" vertical="center" wrapText="1"/>
    </xf>
    <xf numFmtId="164" fontId="11" fillId="4" borderId="11" xfId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4" borderId="11" xfId="0" applyFont="1" applyFill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 readingOrder="2"/>
    </xf>
    <xf numFmtId="164" fontId="11" fillId="4" borderId="12" xfId="3" applyFont="1" applyFill="1" applyBorder="1" applyAlignment="1">
      <alignment horizontal="right" vertical="center" wrapText="1"/>
    </xf>
    <xf numFmtId="164" fontId="11" fillId="4" borderId="8" xfId="3" applyFont="1" applyFill="1" applyBorder="1" applyAlignment="1">
      <alignment horizontal="right" vertical="center" wrapText="1"/>
    </xf>
    <xf numFmtId="0" fontId="31" fillId="0" borderId="0" xfId="0" applyFont="1" applyBorder="1" applyAlignment="1">
      <alignment horizontal="right"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1" fillId="0" borderId="0" xfId="0" applyFont="1" applyAlignment="1">
      <alignment horizontal="right" vertical="center" readingOrder="2"/>
    </xf>
    <xf numFmtId="0" fontId="34" fillId="0" borderId="0" xfId="2" applyFont="1" applyBorder="1"/>
    <xf numFmtId="0" fontId="34" fillId="0" borderId="3" xfId="2" applyFont="1" applyBorder="1"/>
    <xf numFmtId="167" fontId="32" fillId="0" borderId="3" xfId="3" applyNumberFormat="1" applyFont="1" applyFill="1" applyBorder="1" applyAlignment="1">
      <alignment horizontal="right" vertical="center" wrapText="1"/>
    </xf>
    <xf numFmtId="0" fontId="35" fillId="0" borderId="3" xfId="2" applyFont="1" applyBorder="1"/>
    <xf numFmtId="0" fontId="35" fillId="0" borderId="0" xfId="2" applyFont="1" applyBorder="1"/>
    <xf numFmtId="0" fontId="35" fillId="0" borderId="0" xfId="2" applyFont="1"/>
    <xf numFmtId="0" fontId="31" fillId="0" borderId="3" xfId="2" applyFont="1" applyBorder="1" applyAlignment="1">
      <alignment vertical="center" wrapText="1"/>
    </xf>
    <xf numFmtId="0" fontId="31" fillId="0" borderId="3" xfId="2" applyFont="1" applyBorder="1" applyAlignment="1">
      <alignment horizontal="right" vertical="center" wrapText="1"/>
    </xf>
    <xf numFmtId="0" fontId="34" fillId="0" borderId="3" xfId="4" applyFont="1" applyBorder="1"/>
    <xf numFmtId="167" fontId="32" fillId="0" borderId="3" xfId="5" applyNumberFormat="1" applyFont="1" applyFill="1" applyBorder="1" applyAlignment="1">
      <alignment horizontal="right" vertical="center" wrapText="1"/>
    </xf>
    <xf numFmtId="165" fontId="5" fillId="0" borderId="0" xfId="2" applyNumberFormat="1"/>
    <xf numFmtId="166" fontId="36" fillId="0" borderId="4" xfId="3" applyNumberFormat="1" applyFont="1" applyBorder="1" applyAlignment="1">
      <alignment horizontal="left" vertical="center" wrapText="1"/>
    </xf>
    <xf numFmtId="0" fontId="12" fillId="0" borderId="4" xfId="3" applyNumberFormat="1" applyFont="1" applyBorder="1" applyAlignment="1">
      <alignment vertical="center" wrapText="1"/>
    </xf>
    <xf numFmtId="166" fontId="11" fillId="0" borderId="0" xfId="3" applyNumberFormat="1" applyFont="1" applyFill="1" applyBorder="1" applyAlignment="1">
      <alignment vertical="center" wrapText="1"/>
    </xf>
    <xf numFmtId="0" fontId="11" fillId="0" borderId="0" xfId="3" applyNumberFormat="1" applyFont="1" applyFill="1" applyBorder="1" applyAlignment="1">
      <alignment vertical="center" wrapText="1"/>
    </xf>
    <xf numFmtId="0" fontId="12" fillId="0" borderId="6" xfId="3" applyNumberFormat="1" applyFont="1" applyBorder="1" applyAlignment="1">
      <alignment vertical="center" wrapText="1"/>
    </xf>
    <xf numFmtId="0" fontId="2" fillId="0" borderId="0" xfId="2" quotePrefix="1" applyFont="1" applyAlignment="1">
      <alignment horizontal="left"/>
    </xf>
    <xf numFmtId="165" fontId="12" fillId="0" borderId="4" xfId="3" applyNumberFormat="1" applyFont="1" applyBorder="1" applyAlignment="1">
      <alignment vertical="center" wrapText="1"/>
    </xf>
    <xf numFmtId="0" fontId="11" fillId="0" borderId="0" xfId="3" applyNumberFormat="1" applyFont="1" applyFill="1" applyBorder="1" applyAlignment="1">
      <alignment horizontal="left" vertical="center" wrapText="1"/>
    </xf>
    <xf numFmtId="0" fontId="17" fillId="5" borderId="7" xfId="2" applyFont="1" applyFill="1" applyBorder="1" applyAlignment="1">
      <alignment vertical="center" wrapText="1"/>
    </xf>
    <xf numFmtId="170" fontId="12" fillId="0" borderId="4" xfId="3" applyNumberFormat="1" applyFont="1" applyBorder="1" applyAlignment="1">
      <alignment horizontal="left" vertical="center" wrapText="1"/>
    </xf>
    <xf numFmtId="164" fontId="11" fillId="7" borderId="1" xfId="3" applyFont="1" applyFill="1" applyBorder="1" applyAlignment="1">
      <alignment horizontal="right" vertical="center" wrapText="1"/>
    </xf>
    <xf numFmtId="164" fontId="11" fillId="7" borderId="4" xfId="3" applyFont="1" applyFill="1" applyBorder="1" applyAlignment="1">
      <alignment horizontal="right" vertical="center" wrapText="1"/>
    </xf>
    <xf numFmtId="164" fontId="11" fillId="7" borderId="9" xfId="3" applyFont="1" applyFill="1" applyBorder="1" applyAlignment="1">
      <alignment horizontal="right" vertical="center" wrapText="1"/>
    </xf>
    <xf numFmtId="164" fontId="11" fillId="7" borderId="9" xfId="3" quotePrefix="1" applyFont="1" applyFill="1" applyBorder="1" applyAlignment="1">
      <alignment horizontal="right" vertical="center" wrapText="1"/>
    </xf>
    <xf numFmtId="164" fontId="11" fillId="7" borderId="2" xfId="3" applyFont="1" applyFill="1" applyBorder="1" applyAlignment="1">
      <alignment horizontal="right" vertical="center" wrapText="1"/>
    </xf>
    <xf numFmtId="164" fontId="11" fillId="7" borderId="1" xfId="5" applyFont="1" applyFill="1" applyBorder="1" applyAlignment="1">
      <alignment horizontal="right" vertical="center" wrapText="1"/>
    </xf>
    <xf numFmtId="164" fontId="11" fillId="7" borderId="4" xfId="5" applyFont="1" applyFill="1" applyBorder="1" applyAlignment="1">
      <alignment horizontal="right" vertical="center" wrapText="1"/>
    </xf>
    <xf numFmtId="164" fontId="11" fillId="7" borderId="9" xfId="5" applyFont="1" applyFill="1" applyBorder="1" applyAlignment="1">
      <alignment horizontal="right" vertical="center" wrapText="1"/>
    </xf>
    <xf numFmtId="0" fontId="37" fillId="0" borderId="3" xfId="2" applyFont="1" applyBorder="1"/>
    <xf numFmtId="0" fontId="5" fillId="0" borderId="0" xfId="2" applyAlignment="1">
      <alignment vertical="center"/>
    </xf>
    <xf numFmtId="0" fontId="38" fillId="0" borderId="0" xfId="2" applyFont="1"/>
    <xf numFmtId="164" fontId="29" fillId="7" borderId="1" xfId="3" applyFont="1" applyFill="1" applyBorder="1" applyAlignment="1">
      <alignment horizontal="right" vertical="center" wrapText="1"/>
    </xf>
    <xf numFmtId="0" fontId="29" fillId="0" borderId="0" xfId="3" applyNumberFormat="1" applyFont="1" applyFill="1" applyBorder="1" applyAlignment="1">
      <alignment horizontal="left" vertical="center" wrapText="1"/>
    </xf>
    <xf numFmtId="165" fontId="29" fillId="0" borderId="0" xfId="3" applyNumberFormat="1" applyFont="1" applyFill="1" applyBorder="1" applyAlignment="1">
      <alignment horizontal="left" vertical="center" wrapText="1"/>
    </xf>
    <xf numFmtId="0" fontId="29" fillId="0" borderId="6" xfId="3" applyNumberFormat="1" applyFont="1" applyBorder="1" applyAlignment="1">
      <alignment horizontal="left" vertical="center" wrapText="1"/>
    </xf>
    <xf numFmtId="164" fontId="29" fillId="0" borderId="0" xfId="3" applyFont="1" applyFill="1" applyBorder="1" applyAlignment="1">
      <alignment horizontal="right" vertical="center" wrapText="1"/>
    </xf>
    <xf numFmtId="164" fontId="39" fillId="0" borderId="1" xfId="3" applyFont="1" applyFill="1" applyBorder="1" applyAlignment="1">
      <alignment horizontal="right" vertical="center" wrapText="1"/>
    </xf>
    <xf numFmtId="164" fontId="29" fillId="7" borderId="4" xfId="3" applyFont="1" applyFill="1" applyBorder="1" applyAlignment="1">
      <alignment horizontal="right" vertical="center" wrapText="1"/>
    </xf>
    <xf numFmtId="167" fontId="29" fillId="0" borderId="4" xfId="3" applyNumberFormat="1" applyFont="1" applyBorder="1" applyAlignment="1">
      <alignment horizontal="left" vertical="center" wrapText="1"/>
    </xf>
    <xf numFmtId="166" fontId="29" fillId="0" borderId="4" xfId="3" applyNumberFormat="1" applyFont="1" applyBorder="1" applyAlignment="1">
      <alignment horizontal="left" vertical="center" wrapText="1"/>
    </xf>
    <xf numFmtId="165" fontId="29" fillId="0" borderId="4" xfId="3" applyNumberFormat="1" applyFont="1" applyBorder="1" applyAlignment="1">
      <alignment horizontal="left" vertical="center" wrapText="1"/>
    </xf>
    <xf numFmtId="166" fontId="29" fillId="0" borderId="0" xfId="3" applyNumberFormat="1" applyFont="1" applyBorder="1" applyAlignment="1">
      <alignment horizontal="left" vertical="center" wrapText="1"/>
    </xf>
    <xf numFmtId="164" fontId="39" fillId="0" borderId="4" xfId="3" applyFont="1" applyFill="1" applyBorder="1" applyAlignment="1">
      <alignment horizontal="right" vertical="center" wrapText="1"/>
    </xf>
    <xf numFmtId="165" fontId="29" fillId="0" borderId="0" xfId="3" applyNumberFormat="1" applyFont="1" applyBorder="1" applyAlignment="1">
      <alignment horizontal="left" vertical="center" wrapText="1"/>
    </xf>
    <xf numFmtId="166" fontId="29" fillId="0" borderId="0" xfId="3" applyNumberFormat="1" applyFont="1" applyBorder="1" applyAlignment="1">
      <alignment horizontal="right" vertical="center" wrapText="1"/>
    </xf>
    <xf numFmtId="0" fontId="29" fillId="0" borderId="4" xfId="3" applyNumberFormat="1" applyFont="1" applyBorder="1" applyAlignment="1">
      <alignment horizontal="left" vertical="center" wrapText="1"/>
    </xf>
    <xf numFmtId="167" fontId="29" fillId="0" borderId="4" xfId="3" applyNumberFormat="1" applyFont="1" applyFill="1" applyBorder="1" applyAlignment="1">
      <alignment horizontal="left" vertical="center" wrapText="1"/>
    </xf>
    <xf numFmtId="164" fontId="29" fillId="7" borderId="9" xfId="3" applyFont="1" applyFill="1" applyBorder="1" applyAlignment="1">
      <alignment horizontal="right" vertical="center" wrapText="1"/>
    </xf>
    <xf numFmtId="167" fontId="29" fillId="0" borderId="9" xfId="3" applyNumberFormat="1" applyFont="1" applyBorder="1" applyAlignment="1">
      <alignment horizontal="left" vertical="center" wrapText="1"/>
    </xf>
    <xf numFmtId="166" fontId="29" fillId="0" borderId="9" xfId="3" applyNumberFormat="1" applyFont="1" applyBorder="1" applyAlignment="1">
      <alignment horizontal="left" vertical="center" wrapText="1"/>
    </xf>
    <xf numFmtId="164" fontId="39" fillId="0" borderId="9" xfId="3" applyFont="1" applyFill="1" applyBorder="1" applyAlignment="1">
      <alignment horizontal="right" vertical="center" wrapText="1"/>
    </xf>
    <xf numFmtId="164" fontId="29" fillId="7" borderId="2" xfId="3" applyFont="1" applyFill="1" applyBorder="1" applyAlignment="1">
      <alignment horizontal="right" vertical="center" wrapText="1"/>
    </xf>
    <xf numFmtId="167" fontId="29" fillId="0" borderId="2" xfId="3" applyNumberFormat="1" applyFont="1" applyBorder="1" applyAlignment="1">
      <alignment horizontal="left" vertical="center" wrapText="1"/>
    </xf>
    <xf numFmtId="165" fontId="29" fillId="0" borderId="9" xfId="3" applyNumberFormat="1" applyFont="1" applyBorder="1" applyAlignment="1">
      <alignment horizontal="left" vertical="center" wrapText="1"/>
    </xf>
    <xf numFmtId="164" fontId="39" fillId="0" borderId="2" xfId="3" applyFont="1" applyFill="1" applyBorder="1" applyAlignment="1">
      <alignment horizontal="right" vertical="center" wrapText="1"/>
    </xf>
    <xf numFmtId="164" fontId="29" fillId="4" borderId="8" xfId="3" applyFont="1" applyFill="1" applyBorder="1" applyAlignment="1">
      <alignment horizontal="right" vertical="center" wrapText="1"/>
    </xf>
    <xf numFmtId="167" fontId="29" fillId="4" borderId="8" xfId="3" applyNumberFormat="1" applyFont="1" applyFill="1" applyBorder="1" applyAlignment="1">
      <alignment horizontal="left" vertical="center" wrapText="1"/>
    </xf>
    <xf numFmtId="164" fontId="39" fillId="0" borderId="8" xfId="3" applyFont="1" applyFill="1" applyBorder="1" applyAlignment="1">
      <alignment horizontal="right" vertical="center" wrapText="1"/>
    </xf>
    <xf numFmtId="0" fontId="41" fillId="0" borderId="0" xfId="2" applyFont="1" applyBorder="1"/>
    <xf numFmtId="3" fontId="29" fillId="0" borderId="4" xfId="3" applyNumberFormat="1" applyFont="1" applyBorder="1" applyAlignment="1">
      <alignment horizontal="left" vertical="center" wrapText="1"/>
    </xf>
    <xf numFmtId="168" fontId="29" fillId="0" borderId="4" xfId="3" applyNumberFormat="1" applyFont="1" applyBorder="1" applyAlignment="1">
      <alignment horizontal="left" vertical="center" wrapText="1"/>
    </xf>
    <xf numFmtId="3" fontId="29" fillId="0" borderId="4" xfId="3" applyNumberFormat="1" applyFont="1" applyFill="1" applyBorder="1" applyAlignment="1">
      <alignment horizontal="left" vertical="center" wrapText="1"/>
    </xf>
    <xf numFmtId="166" fontId="29" fillId="0" borderId="4" xfId="3" applyNumberFormat="1" applyFont="1" applyFill="1" applyBorder="1" applyAlignment="1">
      <alignment horizontal="left" vertical="center" wrapText="1"/>
    </xf>
    <xf numFmtId="165" fontId="29" fillId="0" borderId="4" xfId="3" applyNumberFormat="1" applyFont="1" applyFill="1" applyBorder="1" applyAlignment="1">
      <alignment horizontal="left" vertical="center" wrapText="1"/>
    </xf>
    <xf numFmtId="3" fontId="29" fillId="0" borderId="9" xfId="3" applyNumberFormat="1" applyFont="1" applyBorder="1" applyAlignment="1">
      <alignment horizontal="left" vertical="center" wrapText="1"/>
    </xf>
    <xf numFmtId="0" fontId="42" fillId="0" borderId="0" xfId="2" applyFont="1" applyBorder="1" applyAlignment="1">
      <alignment horizontal="center" vertical="center" wrapText="1"/>
    </xf>
    <xf numFmtId="0" fontId="1" fillId="0" borderId="0" xfId="2" applyFont="1"/>
    <xf numFmtId="0" fontId="42" fillId="0" borderId="0" xfId="2" applyFont="1" applyBorder="1" applyAlignment="1">
      <alignment horizontal="right" vertical="center" wrapText="1"/>
    </xf>
    <xf numFmtId="0" fontId="43" fillId="5" borderId="5" xfId="2" applyFont="1" applyFill="1" applyBorder="1" applyAlignment="1">
      <alignment horizontal="center" vertical="center" wrapText="1"/>
    </xf>
    <xf numFmtId="164" fontId="45" fillId="4" borderId="7" xfId="3" applyFont="1" applyFill="1" applyBorder="1" applyAlignment="1">
      <alignment horizontal="right" vertical="center" wrapText="1"/>
    </xf>
    <xf numFmtId="166" fontId="29" fillId="0" borderId="4" xfId="3" applyNumberFormat="1" applyFont="1" applyBorder="1" applyAlignment="1">
      <alignment vertical="center" wrapText="1"/>
    </xf>
    <xf numFmtId="1" fontId="29" fillId="0" borderId="4" xfId="3" applyNumberFormat="1" applyFont="1" applyBorder="1" applyAlignment="1">
      <alignment horizontal="left" vertical="center" wrapText="1"/>
    </xf>
    <xf numFmtId="1" fontId="29" fillId="0" borderId="4" xfId="3" applyNumberFormat="1" applyFont="1" applyFill="1" applyBorder="1" applyAlignment="1">
      <alignment horizontal="left" vertical="center" wrapText="1"/>
    </xf>
    <xf numFmtId="165" fontId="29" fillId="0" borderId="4" xfId="1" applyNumberFormat="1" applyFont="1" applyBorder="1" applyAlignment="1">
      <alignment horizontal="left" vertical="center" wrapText="1"/>
    </xf>
    <xf numFmtId="166" fontId="29" fillId="0" borderId="4" xfId="1" applyNumberFormat="1" applyFont="1" applyBorder="1" applyAlignment="1">
      <alignment horizontal="left" vertical="center" wrapText="1"/>
    </xf>
    <xf numFmtId="0" fontId="29" fillId="0" borderId="9" xfId="3" applyNumberFormat="1" applyFont="1" applyBorder="1" applyAlignment="1">
      <alignment horizontal="left" vertical="center" wrapText="1"/>
    </xf>
    <xf numFmtId="166" fontId="29" fillId="0" borderId="2" xfId="3" applyNumberFormat="1" applyFont="1" applyBorder="1" applyAlignment="1">
      <alignment horizontal="left" vertical="center" wrapText="1"/>
    </xf>
    <xf numFmtId="165" fontId="29" fillId="0" borderId="2" xfId="3" applyNumberFormat="1" applyFont="1" applyBorder="1" applyAlignment="1">
      <alignment horizontal="left" vertical="center" wrapText="1"/>
    </xf>
    <xf numFmtId="166" fontId="29" fillId="4" borderId="12" xfId="1" applyNumberFormat="1" applyFont="1" applyFill="1" applyBorder="1" applyAlignment="1">
      <alignment horizontal="left" vertical="center" wrapText="1"/>
    </xf>
    <xf numFmtId="166" fontId="29" fillId="4" borderId="8" xfId="3" applyNumberFormat="1" applyFont="1" applyFill="1" applyBorder="1" applyAlignment="1">
      <alignment horizontal="left" vertical="center" wrapText="1"/>
    </xf>
    <xf numFmtId="167" fontId="29" fillId="0" borderId="4" xfId="1" applyNumberFormat="1" applyFont="1" applyBorder="1" applyAlignment="1">
      <alignment horizontal="left" vertical="center" wrapText="1"/>
    </xf>
    <xf numFmtId="167" fontId="29" fillId="0" borderId="4" xfId="1" applyNumberFormat="1" applyFont="1" applyFill="1" applyBorder="1" applyAlignment="1">
      <alignment horizontal="left" vertical="center" wrapText="1"/>
    </xf>
    <xf numFmtId="167" fontId="29" fillId="0" borderId="9" xfId="1" applyNumberFormat="1" applyFont="1" applyBorder="1" applyAlignment="1">
      <alignment horizontal="left" vertical="center" wrapText="1"/>
    </xf>
    <xf numFmtId="167" fontId="29" fillId="4" borderId="12" xfId="1" applyNumberFormat="1" applyFont="1" applyFill="1" applyBorder="1" applyAlignment="1">
      <alignment horizontal="left" vertical="center" wrapText="1"/>
    </xf>
    <xf numFmtId="1" fontId="29" fillId="0" borderId="4" xfId="1" applyNumberFormat="1" applyFont="1" applyBorder="1" applyAlignment="1">
      <alignment horizontal="left" vertical="center" wrapText="1"/>
    </xf>
    <xf numFmtId="0" fontId="29" fillId="0" borderId="0" xfId="5" applyNumberFormat="1" applyFont="1" applyFill="1" applyBorder="1" applyAlignment="1">
      <alignment horizontal="left" vertical="center" wrapText="1"/>
    </xf>
    <xf numFmtId="0" fontId="29" fillId="0" borderId="6" xfId="5" applyNumberFormat="1" applyFont="1" applyBorder="1" applyAlignment="1">
      <alignment horizontal="left" vertical="center" wrapText="1"/>
    </xf>
    <xf numFmtId="0" fontId="29" fillId="0" borderId="4" xfId="5" applyNumberFormat="1" applyFont="1" applyBorder="1" applyAlignment="1">
      <alignment horizontal="left" vertical="center" wrapText="1"/>
    </xf>
    <xf numFmtId="167" fontId="29" fillId="0" borderId="4" xfId="5" applyNumberFormat="1" applyFont="1" applyBorder="1" applyAlignment="1">
      <alignment horizontal="left" vertical="center" wrapText="1"/>
    </xf>
    <xf numFmtId="166" fontId="29" fillId="0" borderId="6" xfId="5" applyNumberFormat="1" applyFont="1" applyBorder="1" applyAlignment="1">
      <alignment horizontal="left" vertical="center" wrapText="1"/>
    </xf>
    <xf numFmtId="167" fontId="29" fillId="0" borderId="4" xfId="5" applyNumberFormat="1" applyFont="1" applyFill="1" applyBorder="1" applyAlignment="1">
      <alignment horizontal="left" vertical="center" wrapText="1"/>
    </xf>
    <xf numFmtId="166" fontId="29" fillId="0" borderId="6" xfId="5" applyNumberFormat="1" applyFont="1" applyFill="1" applyBorder="1" applyAlignment="1">
      <alignment horizontal="left" vertical="center" wrapText="1"/>
    </xf>
    <xf numFmtId="0" fontId="29" fillId="0" borderId="4" xfId="5" applyNumberFormat="1" applyFont="1" applyFill="1" applyBorder="1" applyAlignment="1">
      <alignment horizontal="left" vertical="center" wrapText="1"/>
    </xf>
    <xf numFmtId="1" fontId="29" fillId="0" borderId="4" xfId="5" applyNumberFormat="1" applyFont="1" applyBorder="1" applyAlignment="1">
      <alignment horizontal="left" vertical="center" wrapText="1"/>
    </xf>
    <xf numFmtId="167" fontId="29" fillId="0" borderId="9" xfId="5" applyNumberFormat="1" applyFont="1" applyBorder="1" applyAlignment="1">
      <alignment horizontal="left" vertical="center" wrapText="1"/>
    </xf>
    <xf numFmtId="0" fontId="29" fillId="0" borderId="9" xfId="5" applyNumberFormat="1" applyFont="1" applyBorder="1" applyAlignment="1">
      <alignment horizontal="left" vertical="center" wrapText="1"/>
    </xf>
    <xf numFmtId="166" fontId="29" fillId="0" borderId="0" xfId="5" applyNumberFormat="1" applyFont="1" applyBorder="1" applyAlignment="1">
      <alignment horizontal="left" vertical="center" wrapText="1"/>
    </xf>
    <xf numFmtId="167" fontId="29" fillId="4" borderId="12" xfId="5" applyNumberFormat="1" applyFont="1" applyFill="1" applyBorder="1" applyAlignment="1">
      <alignment horizontal="left" vertical="center" wrapText="1"/>
    </xf>
    <xf numFmtId="0" fontId="29" fillId="4" borderId="12" xfId="5" applyNumberFormat="1" applyFont="1" applyFill="1" applyBorder="1" applyAlignment="1">
      <alignment horizontal="left" vertical="center" wrapText="1"/>
    </xf>
    <xf numFmtId="166" fontId="29" fillId="4" borderId="12" xfId="5" applyNumberFormat="1" applyFont="1" applyFill="1" applyBorder="1" applyAlignment="1">
      <alignment horizontal="left" vertical="center" wrapText="1"/>
    </xf>
    <xf numFmtId="1" fontId="29" fillId="4" borderId="12" xfId="5" applyNumberFormat="1" applyFont="1" applyFill="1" applyBorder="1" applyAlignment="1">
      <alignment horizontal="left" vertical="center" wrapText="1"/>
    </xf>
    <xf numFmtId="167" fontId="29" fillId="0" borderId="9" xfId="3" applyNumberFormat="1" applyFont="1" applyFill="1" applyBorder="1" applyAlignment="1">
      <alignment horizontal="left" vertical="center" wrapText="1"/>
    </xf>
    <xf numFmtId="0" fontId="29" fillId="0" borderId="4" xfId="3" applyNumberFormat="1" applyFont="1" applyFill="1" applyBorder="1" applyAlignment="1">
      <alignment horizontal="left" vertical="center" wrapText="1"/>
    </xf>
    <xf numFmtId="166" fontId="29" fillId="0" borderId="9" xfId="3" applyNumberFormat="1" applyFont="1" applyFill="1" applyBorder="1" applyAlignment="1">
      <alignment horizontal="left" vertical="center" wrapText="1"/>
    </xf>
    <xf numFmtId="169" fontId="29" fillId="4" borderId="12" xfId="3" applyNumberFormat="1" applyFont="1" applyFill="1" applyBorder="1" applyAlignment="1">
      <alignment horizontal="left" vertical="center" wrapText="1"/>
    </xf>
    <xf numFmtId="0" fontId="31" fillId="0" borderId="5" xfId="0" applyFont="1" applyBorder="1" applyAlignment="1">
      <alignment vertical="center" readingOrder="2"/>
    </xf>
    <xf numFmtId="0" fontId="40" fillId="0" borderId="5" xfId="0" applyFont="1" applyBorder="1" applyAlignment="1">
      <alignment vertical="center" readingOrder="2"/>
    </xf>
    <xf numFmtId="0" fontId="40" fillId="0" borderId="5" xfId="0" applyFont="1" applyBorder="1" applyAlignment="1">
      <alignment horizontal="right" vertical="center" readingOrder="2"/>
    </xf>
    <xf numFmtId="164" fontId="22" fillId="4" borderId="2" xfId="1" applyFont="1" applyFill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 wrapText="1"/>
    </xf>
    <xf numFmtId="164" fontId="22" fillId="4" borderId="2" xfId="1" applyFont="1" applyFill="1" applyBorder="1" applyAlignment="1">
      <alignment horizontal="right" vertical="center" wrapText="1"/>
    </xf>
    <xf numFmtId="166" fontId="12" fillId="0" borderId="0" xfId="1" applyNumberFormat="1" applyFont="1" applyAlignment="1">
      <alignment horizontal="left" vertical="center" wrapText="1"/>
    </xf>
    <xf numFmtId="165" fontId="12" fillId="0" borderId="1" xfId="1" applyNumberFormat="1" applyFont="1" applyBorder="1" applyAlignment="1">
      <alignment horizontal="left" vertical="center" wrapText="1"/>
    </xf>
    <xf numFmtId="164" fontId="22" fillId="4" borderId="2" xfId="1" quotePrefix="1" applyFont="1" applyFill="1" applyBorder="1" applyAlignment="1">
      <alignment horizontal="right" vertical="center" wrapText="1"/>
    </xf>
    <xf numFmtId="0" fontId="31" fillId="0" borderId="0" xfId="0" applyFont="1" applyBorder="1" applyAlignment="1">
      <alignment horizontal="right" vertical="center" wrapText="1"/>
    </xf>
    <xf numFmtId="0" fontId="31" fillId="0" borderId="0" xfId="0" applyFont="1" applyAlignment="1">
      <alignment horizontal="right" vertical="center" wrapText="1" readingOrder="2"/>
    </xf>
    <xf numFmtId="166" fontId="12" fillId="0" borderId="4" xfId="1" applyNumberFormat="1" applyFont="1" applyBorder="1" applyAlignment="1">
      <alignment horizontal="right" vertical="center" wrapText="1"/>
    </xf>
    <xf numFmtId="164" fontId="11" fillId="7" borderId="4" xfId="5" quotePrefix="1" applyFont="1" applyFill="1" applyBorder="1" applyAlignment="1">
      <alignment horizontal="right" vertical="center" wrapText="1"/>
    </xf>
    <xf numFmtId="0" fontId="31" fillId="0" borderId="0" xfId="0" quotePrefix="1" applyFont="1" applyBorder="1" applyAlignment="1">
      <alignment horizontal="right" vertical="center" readingOrder="2"/>
    </xf>
    <xf numFmtId="0" fontId="22" fillId="4" borderId="2" xfId="1" quotePrefix="1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/>
    </xf>
    <xf numFmtId="0" fontId="14" fillId="0" borderId="0" xfId="0" applyFont="1" applyAlignment="1">
      <alignment vertical="center" wrapText="1" readingOrder="2"/>
    </xf>
    <xf numFmtId="0" fontId="14" fillId="0" borderId="0" xfId="0" applyFont="1" applyBorder="1" applyAlignment="1">
      <alignment vertical="center" wrapText="1" readingOrder="2"/>
    </xf>
    <xf numFmtId="1" fontId="10" fillId="0" borderId="0" xfId="0" applyNumberFormat="1" applyFont="1" applyBorder="1" applyAlignment="1">
      <alignment horizontal="center" vertical="center" wrapText="1" readingOrder="1"/>
    </xf>
    <xf numFmtId="1" fontId="10" fillId="0" borderId="0" xfId="0" applyNumberFormat="1" applyFont="1" applyAlignment="1">
      <alignment horizontal="left" readingOrder="1"/>
    </xf>
    <xf numFmtId="1" fontId="10" fillId="0" borderId="0" xfId="0" applyNumberFormat="1" applyFont="1" applyBorder="1" applyAlignment="1">
      <alignment horizontal="left" vertical="center" wrapText="1" readingOrder="1"/>
    </xf>
    <xf numFmtId="1" fontId="19" fillId="0" borderId="0" xfId="0" applyNumberFormat="1" applyFont="1" applyAlignment="1">
      <alignment horizontal="left" readingOrder="1"/>
    </xf>
    <xf numFmtId="1" fontId="10" fillId="0" borderId="0" xfId="0" applyNumberFormat="1" applyFont="1" applyAlignment="1">
      <alignment horizontal="center" vertical="center" readingOrder="1"/>
    </xf>
    <xf numFmtId="1" fontId="10" fillId="3" borderId="0" xfId="0" applyNumberFormat="1" applyFont="1" applyFill="1" applyBorder="1" applyAlignment="1">
      <alignment horizontal="center" vertical="center" wrapText="1" readingOrder="1"/>
    </xf>
    <xf numFmtId="0" fontId="22" fillId="4" borderId="2" xfId="1" applyNumberFormat="1" applyFont="1" applyFill="1" applyBorder="1" applyAlignment="1">
      <alignment horizontal="right" vertical="center" wrapText="1"/>
    </xf>
    <xf numFmtId="0" fontId="16" fillId="3" borderId="7" xfId="0" applyNumberFormat="1" applyFont="1" applyFill="1" applyBorder="1" applyAlignment="1">
      <alignment horizontal="right" vertical="center" wrapText="1"/>
    </xf>
    <xf numFmtId="0" fontId="13" fillId="3" borderId="7" xfId="0" applyNumberFormat="1" applyFont="1" applyFill="1" applyBorder="1" applyAlignment="1">
      <alignment horizontal="center" vertical="center" wrapText="1"/>
    </xf>
    <xf numFmtId="164" fontId="11" fillId="0" borderId="4" xfId="1" quotePrefix="1" applyFont="1" applyFill="1" applyBorder="1" applyAlignment="1">
      <alignment horizontal="right" vertical="center" wrapText="1"/>
    </xf>
    <xf numFmtId="0" fontId="47" fillId="4" borderId="2" xfId="1" applyNumberFormat="1" applyFont="1" applyFill="1" applyBorder="1" applyAlignment="1">
      <alignment horizontal="right" vertical="center" wrapText="1"/>
    </xf>
    <xf numFmtId="164" fontId="47" fillId="4" borderId="2" xfId="3" quotePrefix="1" applyFont="1" applyFill="1" applyBorder="1" applyAlignment="1">
      <alignment horizontal="right" vertical="center" wrapText="1"/>
    </xf>
    <xf numFmtId="164" fontId="47" fillId="4" borderId="2" xfId="3" applyFont="1" applyFill="1" applyBorder="1" applyAlignment="1">
      <alignment horizontal="right" vertical="center" wrapText="1"/>
    </xf>
    <xf numFmtId="164" fontId="47" fillId="4" borderId="7" xfId="3" applyFont="1" applyFill="1" applyBorder="1" applyAlignment="1">
      <alignment horizontal="right" vertical="center" wrapText="1"/>
    </xf>
    <xf numFmtId="0" fontId="31" fillId="0" borderId="0" xfId="2" applyFont="1" applyFill="1" applyBorder="1" applyAlignment="1">
      <alignment horizontal="right" vertical="center" wrapText="1"/>
    </xf>
    <xf numFmtId="0" fontId="46" fillId="0" borderId="0" xfId="2" applyFont="1" applyFill="1" applyBorder="1" applyAlignment="1">
      <alignment horizontal="right" vertical="center" wrapText="1"/>
    </xf>
    <xf numFmtId="0" fontId="31" fillId="0" borderId="0" xfId="4" applyFont="1" applyFill="1" applyBorder="1" applyAlignment="1">
      <alignment horizontal="right" vertical="center" wrapText="1"/>
    </xf>
    <xf numFmtId="0" fontId="31" fillId="0" borderId="0" xfId="0" applyFont="1" applyBorder="1" applyAlignment="1">
      <alignment horizontal="right" vertical="center" wrapText="1"/>
    </xf>
    <xf numFmtId="0" fontId="31" fillId="0" borderId="7" xfId="2" applyFont="1" applyFill="1" applyBorder="1" applyAlignment="1">
      <alignment horizontal="right" vertical="top" wrapText="1"/>
    </xf>
    <xf numFmtId="0" fontId="5" fillId="0" borderId="0" xfId="2" applyBorder="1"/>
    <xf numFmtId="4" fontId="22" fillId="4" borderId="7" xfId="3" applyNumberFormat="1" applyFont="1" applyFill="1" applyBorder="1" applyAlignment="1">
      <alignment horizontal="right" vertical="center" wrapText="1"/>
    </xf>
    <xf numFmtId="4" fontId="22" fillId="4" borderId="7" xfId="3" quotePrefix="1" applyNumberFormat="1" applyFont="1" applyFill="1" applyBorder="1" applyAlignment="1">
      <alignment horizontal="right" vertical="center" wrapText="1"/>
    </xf>
    <xf numFmtId="4" fontId="44" fillId="4" borderId="7" xfId="3" applyNumberFormat="1" applyFont="1" applyFill="1" applyBorder="1" applyAlignment="1">
      <alignment horizontal="right" vertical="center" wrapText="1"/>
    </xf>
    <xf numFmtId="4" fontId="44" fillId="4" borderId="7" xfId="3" quotePrefix="1" applyNumberFormat="1" applyFont="1" applyFill="1" applyBorder="1" applyAlignment="1">
      <alignment horizontal="right" vertical="center" wrapText="1"/>
    </xf>
    <xf numFmtId="4" fontId="44" fillId="4" borderId="2" xfId="3" applyNumberFormat="1" applyFont="1" applyFill="1" applyBorder="1" applyAlignment="1">
      <alignment horizontal="right" vertical="center" wrapText="1"/>
    </xf>
    <xf numFmtId="2" fontId="22" fillId="4" borderId="2" xfId="3" applyNumberFormat="1" applyFont="1" applyFill="1" applyBorder="1" applyAlignment="1">
      <alignment horizontal="right" vertical="center" wrapText="1"/>
    </xf>
    <xf numFmtId="2" fontId="17" fillId="5" borderId="7" xfId="2" applyNumberFormat="1" applyFont="1" applyFill="1" applyBorder="1" applyAlignment="1">
      <alignment horizontal="center" vertical="center" wrapText="1"/>
    </xf>
    <xf numFmtId="2" fontId="22" fillId="4" borderId="7" xfId="3" applyNumberFormat="1" applyFont="1" applyFill="1" applyBorder="1" applyAlignment="1">
      <alignment horizontal="right" vertical="center" wrapText="1"/>
    </xf>
    <xf numFmtId="4" fontId="22" fillId="4" borderId="2" xfId="3" applyNumberFormat="1" applyFont="1" applyFill="1" applyBorder="1" applyAlignment="1">
      <alignment horizontal="right" vertical="center" wrapText="1"/>
    </xf>
    <xf numFmtId="0" fontId="17" fillId="3" borderId="10" xfId="0" applyFont="1" applyFill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2" fontId="31" fillId="0" borderId="0" xfId="0" quotePrefix="1" applyNumberFormat="1" applyFont="1" applyAlignment="1">
      <alignment horizontal="right" vertical="center" wrapText="1" readingOrder="2"/>
    </xf>
    <xf numFmtId="0" fontId="17" fillId="3" borderId="10" xfId="0" applyFont="1" applyFill="1" applyBorder="1" applyAlignment="1">
      <alignment horizontal="right" wrapText="1"/>
    </xf>
    <xf numFmtId="0" fontId="29" fillId="0" borderId="4" xfId="5" applyNumberFormat="1" applyFont="1" applyBorder="1" applyAlignment="1">
      <alignment horizontal="right" vertical="center" wrapText="1"/>
    </xf>
    <xf numFmtId="0" fontId="19" fillId="0" borderId="8" xfId="0" quotePrefix="1" applyFont="1" applyBorder="1" applyAlignment="1">
      <alignment horizontal="right" vertical="center" wrapText="1"/>
    </xf>
    <xf numFmtId="0" fontId="19" fillId="0" borderId="8" xfId="0" applyFont="1" applyBorder="1" applyAlignment="1">
      <alignment horizontal="right" vertical="center" wrapText="1"/>
    </xf>
    <xf numFmtId="0" fontId="19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right" vertical="center" wrapText="1"/>
    </xf>
    <xf numFmtId="0" fontId="31" fillId="0" borderId="0" xfId="0" applyFont="1" applyBorder="1" applyAlignment="1">
      <alignment horizontal="right" vertical="center" wrapText="1" readingOrder="2"/>
    </xf>
    <xf numFmtId="0" fontId="31" fillId="0" borderId="0" xfId="0" applyFont="1" applyBorder="1" applyAlignment="1">
      <alignment horizontal="right" vertical="center" wrapText="1"/>
    </xf>
    <xf numFmtId="0" fontId="24" fillId="0" borderId="3" xfId="0" applyFont="1" applyBorder="1" applyAlignment="1">
      <alignment horizontal="righ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right" vertical="center" wrapText="1"/>
    </xf>
    <xf numFmtId="0" fontId="17" fillId="3" borderId="0" xfId="0" applyFont="1" applyFill="1" applyBorder="1" applyAlignment="1">
      <alignment horizontal="right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31" fillId="0" borderId="0" xfId="0" quotePrefix="1" applyFont="1" applyBorder="1" applyAlignment="1">
      <alignment horizontal="right" vertical="center" wrapText="1" readingOrder="2"/>
    </xf>
    <xf numFmtId="0" fontId="15" fillId="0" borderId="3" xfId="0" applyFont="1" applyBorder="1" applyAlignment="1">
      <alignment horizontal="center" vertical="center" wrapText="1"/>
    </xf>
    <xf numFmtId="0" fontId="31" fillId="0" borderId="0" xfId="0" quotePrefix="1" applyFont="1" applyBorder="1" applyAlignment="1">
      <alignment horizontal="right" vertical="center" wrapText="1"/>
    </xf>
    <xf numFmtId="0" fontId="17" fillId="3" borderId="5" xfId="0" quotePrefix="1" applyFont="1" applyFill="1" applyBorder="1" applyAlignment="1">
      <alignment horizontal="right" vertical="center" wrapText="1"/>
    </xf>
    <xf numFmtId="0" fontId="17" fillId="3" borderId="10" xfId="0" quotePrefix="1" applyFont="1" applyFill="1" applyBorder="1" applyAlignment="1">
      <alignment horizontal="center" vertical="center" wrapText="1"/>
    </xf>
    <xf numFmtId="166" fontId="12" fillId="0" borderId="12" xfId="1" applyNumberFormat="1" applyFont="1" applyBorder="1" applyAlignment="1">
      <alignment horizontal="right" vertical="center" wrapText="1"/>
    </xf>
    <xf numFmtId="166" fontId="12" fillId="0" borderId="4" xfId="1" applyNumberFormat="1" applyFont="1" applyBorder="1" applyAlignment="1">
      <alignment horizontal="right" vertical="center" wrapText="1"/>
    </xf>
    <xf numFmtId="166" fontId="12" fillId="0" borderId="2" xfId="1" applyNumberFormat="1" applyFont="1" applyBorder="1" applyAlignment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166" fontId="12" fillId="4" borderId="11" xfId="1" applyNumberFormat="1" applyFont="1" applyFill="1" applyBorder="1" applyAlignment="1">
      <alignment horizontal="center" vertical="center" wrapText="1"/>
    </xf>
    <xf numFmtId="0" fontId="31" fillId="0" borderId="0" xfId="0" quotePrefix="1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1" fillId="0" borderId="0" xfId="0" quotePrefix="1" applyFont="1" applyAlignment="1">
      <alignment horizontal="right" vertical="center" wrapText="1" readingOrder="2"/>
    </xf>
    <xf numFmtId="0" fontId="31" fillId="0" borderId="0" xfId="0" applyFont="1" applyAlignment="1">
      <alignment horizontal="right" vertical="center" wrapText="1" readingOrder="2"/>
    </xf>
    <xf numFmtId="0" fontId="19" fillId="0" borderId="0" xfId="0" quotePrefix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right" vertical="center" wrapText="1"/>
    </xf>
    <xf numFmtId="0" fontId="17" fillId="5" borderId="0" xfId="0" applyFont="1" applyFill="1" applyBorder="1" applyAlignment="1">
      <alignment horizontal="right" vertical="center" wrapText="1"/>
    </xf>
    <xf numFmtId="0" fontId="17" fillId="5" borderId="7" xfId="0" applyFont="1" applyFill="1" applyBorder="1" applyAlignment="1">
      <alignment horizontal="right" vertical="center" wrapText="1"/>
    </xf>
    <xf numFmtId="164" fontId="22" fillId="4" borderId="9" xfId="1" applyFont="1" applyFill="1" applyBorder="1" applyAlignment="1">
      <alignment horizontal="right" vertical="center" wrapText="1"/>
    </xf>
    <xf numFmtId="164" fontId="22" fillId="4" borderId="7" xfId="1" applyFont="1" applyFill="1" applyBorder="1" applyAlignment="1">
      <alignment horizontal="right" vertical="center" wrapText="1"/>
    </xf>
    <xf numFmtId="166" fontId="12" fillId="0" borderId="1" xfId="1" applyNumberFormat="1" applyFont="1" applyBorder="1" applyAlignment="1">
      <alignment horizontal="right" vertical="center" wrapText="1"/>
    </xf>
    <xf numFmtId="164" fontId="22" fillId="4" borderId="2" xfId="1" applyFont="1" applyFill="1" applyBorder="1" applyAlignment="1">
      <alignment horizontal="right" vertical="center" wrapText="1"/>
    </xf>
    <xf numFmtId="164" fontId="22" fillId="4" borderId="6" xfId="1" quotePrefix="1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 wrapText="1"/>
    </xf>
    <xf numFmtId="0" fontId="25" fillId="0" borderId="3" xfId="0" applyFont="1" applyBorder="1" applyAlignment="1">
      <alignment horizontal="right" vertical="center" wrapText="1"/>
    </xf>
    <xf numFmtId="0" fontId="25" fillId="0" borderId="3" xfId="0" applyFont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165" fontId="12" fillId="0" borderId="4" xfId="1" applyNumberFormat="1" applyFont="1" applyBorder="1" applyAlignment="1">
      <alignment horizontal="right" vertical="center" wrapText="1"/>
    </xf>
    <xf numFmtId="164" fontId="31" fillId="0" borderId="5" xfId="1" quotePrefix="1" applyFont="1" applyFill="1" applyBorder="1" applyAlignment="1">
      <alignment horizontal="right" vertical="center" wrapText="1" readingOrder="2"/>
    </xf>
    <xf numFmtId="164" fontId="31" fillId="0" borderId="5" xfId="1" applyFont="1" applyFill="1" applyBorder="1" applyAlignment="1">
      <alignment horizontal="right" vertical="center" wrapText="1" readingOrder="2"/>
    </xf>
    <xf numFmtId="0" fontId="18" fillId="0" borderId="0" xfId="0" applyFont="1" applyAlignment="1">
      <alignment horizontal="center"/>
    </xf>
    <xf numFmtId="0" fontId="17" fillId="3" borderId="7" xfId="0" applyFont="1" applyFill="1" applyBorder="1" applyAlignment="1">
      <alignment horizontal="right" vertical="center" wrapText="1"/>
    </xf>
    <xf numFmtId="0" fontId="17" fillId="3" borderId="10" xfId="0" applyFont="1" applyFill="1" applyBorder="1" applyAlignment="1">
      <alignment vertical="center" wrapText="1"/>
    </xf>
    <xf numFmtId="0" fontId="19" fillId="0" borderId="0" xfId="2" quotePrefix="1" applyFont="1" applyBorder="1" applyAlignment="1">
      <alignment horizontal="center" vertical="center" wrapText="1"/>
    </xf>
    <xf numFmtId="0" fontId="19" fillId="0" borderId="0" xfId="2" applyFont="1" applyBorder="1" applyAlignment="1">
      <alignment horizontal="center" vertical="center" wrapText="1"/>
    </xf>
    <xf numFmtId="0" fontId="19" fillId="0" borderId="8" xfId="2" applyFont="1" applyBorder="1" applyAlignment="1">
      <alignment horizontal="right" vertical="center" wrapText="1"/>
    </xf>
    <xf numFmtId="0" fontId="17" fillId="5" borderId="5" xfId="2" applyFont="1" applyFill="1" applyBorder="1" applyAlignment="1">
      <alignment horizontal="right" vertical="center" wrapText="1"/>
    </xf>
    <xf numFmtId="0" fontId="17" fillId="5" borderId="0" xfId="2" applyFont="1" applyFill="1" applyBorder="1" applyAlignment="1">
      <alignment horizontal="right" vertical="center" wrapText="1"/>
    </xf>
    <xf numFmtId="0" fontId="17" fillId="5" borderId="7" xfId="2" applyFont="1" applyFill="1" applyBorder="1" applyAlignment="1">
      <alignment horizontal="right" vertical="center" wrapText="1"/>
    </xf>
    <xf numFmtId="0" fontId="17" fillId="5" borderId="5" xfId="2" applyFont="1" applyFill="1" applyBorder="1" applyAlignment="1">
      <alignment horizontal="center" vertical="center" wrapText="1"/>
    </xf>
    <xf numFmtId="0" fontId="17" fillId="5" borderId="0" xfId="2" applyFont="1" applyFill="1" applyBorder="1" applyAlignment="1">
      <alignment horizontal="center" vertical="center" wrapText="1"/>
    </xf>
    <xf numFmtId="0" fontId="17" fillId="5" borderId="7" xfId="2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 readingOrder="2"/>
    </xf>
    <xf numFmtId="164" fontId="18" fillId="4" borderId="4" xfId="3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right" vertical="center" readingOrder="2"/>
    </xf>
    <xf numFmtId="0" fontId="31" fillId="0" borderId="0" xfId="2" applyFont="1" applyFill="1" applyBorder="1" applyAlignment="1">
      <alignment horizontal="right" vertical="center" wrapText="1"/>
    </xf>
    <xf numFmtId="0" fontId="31" fillId="0" borderId="3" xfId="2" applyFont="1" applyBorder="1" applyAlignment="1">
      <alignment horizontal="right" vertical="center" wrapText="1"/>
    </xf>
    <xf numFmtId="164" fontId="22" fillId="4" borderId="4" xfId="3" applyFont="1" applyFill="1" applyBorder="1" applyAlignment="1">
      <alignment horizontal="center" vertical="center" wrapText="1"/>
    </xf>
    <xf numFmtId="0" fontId="37" fillId="0" borderId="3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Alignment="1">
      <alignment horizontal="center"/>
    </xf>
    <xf numFmtId="0" fontId="31" fillId="0" borderId="0" xfId="2" applyFont="1" applyFill="1" applyBorder="1" applyAlignment="1">
      <alignment horizontal="right" vertical="top" wrapText="1"/>
    </xf>
    <xf numFmtId="167" fontId="27" fillId="5" borderId="5" xfId="2" applyNumberFormat="1" applyFont="1" applyFill="1" applyBorder="1" applyAlignment="1">
      <alignment horizontal="right" vertical="center" wrapText="1"/>
    </xf>
    <xf numFmtId="167" fontId="27" fillId="5" borderId="7" xfId="2" applyNumberFormat="1" applyFont="1" applyFill="1" applyBorder="1" applyAlignment="1">
      <alignment horizontal="right" vertical="center" wrapText="1"/>
    </xf>
    <xf numFmtId="0" fontId="27" fillId="5" borderId="5" xfId="2" applyFont="1" applyFill="1" applyBorder="1" applyAlignment="1">
      <alignment horizontal="right" vertical="center" wrapText="1"/>
    </xf>
    <xf numFmtId="0" fontId="27" fillId="5" borderId="7" xfId="2" applyFont="1" applyFill="1" applyBorder="1" applyAlignment="1">
      <alignment horizontal="right" vertical="center" wrapText="1"/>
    </xf>
    <xf numFmtId="0" fontId="17" fillId="5" borderId="10" xfId="2" quotePrefix="1" applyFont="1" applyFill="1" applyBorder="1" applyAlignment="1">
      <alignment horizontal="center" vertical="center" wrapText="1"/>
    </xf>
    <xf numFmtId="0" fontId="17" fillId="5" borderId="10" xfId="2" applyFont="1" applyFill="1" applyBorder="1" applyAlignment="1">
      <alignment horizontal="center" vertical="center" wrapText="1"/>
    </xf>
    <xf numFmtId="0" fontId="17" fillId="5" borderId="5" xfId="2" quotePrefix="1" applyFont="1" applyFill="1" applyBorder="1" applyAlignment="1">
      <alignment horizontal="center" vertical="center" wrapText="1"/>
    </xf>
    <xf numFmtId="0" fontId="43" fillId="5" borderId="5" xfId="2" applyFont="1" applyFill="1" applyBorder="1" applyAlignment="1">
      <alignment horizontal="center" vertical="center" wrapText="1"/>
    </xf>
    <xf numFmtId="0" fontId="46" fillId="0" borderId="3" xfId="2" applyFont="1" applyBorder="1" applyAlignment="1">
      <alignment horizontal="right" vertical="center" wrapText="1"/>
    </xf>
    <xf numFmtId="0" fontId="42" fillId="0" borderId="0" xfId="2" quotePrefix="1" applyFont="1" applyBorder="1" applyAlignment="1">
      <alignment horizontal="center" vertical="center" wrapText="1"/>
    </xf>
    <xf numFmtId="0" fontId="42" fillId="0" borderId="0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right" vertical="center" wrapText="1"/>
    </xf>
    <xf numFmtId="0" fontId="42" fillId="0" borderId="0" xfId="2" applyFont="1" applyBorder="1" applyAlignment="1">
      <alignment horizontal="right" vertical="center" wrapText="1"/>
    </xf>
    <xf numFmtId="0" fontId="43" fillId="5" borderId="5" xfId="2" applyFont="1" applyFill="1" applyBorder="1" applyAlignment="1">
      <alignment horizontal="right" vertical="center" wrapText="1"/>
    </xf>
    <xf numFmtId="0" fontId="43" fillId="5" borderId="0" xfId="2" applyFont="1" applyFill="1" applyBorder="1" applyAlignment="1">
      <alignment horizontal="right" vertical="center" wrapText="1"/>
    </xf>
    <xf numFmtId="167" fontId="43" fillId="5" borderId="5" xfId="2" applyNumberFormat="1" applyFont="1" applyFill="1" applyBorder="1" applyAlignment="1">
      <alignment horizontal="right" vertical="center" wrapText="1"/>
    </xf>
    <xf numFmtId="167" fontId="43" fillId="5" borderId="7" xfId="2" applyNumberFormat="1" applyFont="1" applyFill="1" applyBorder="1" applyAlignment="1">
      <alignment horizontal="right" vertical="center" wrapText="1"/>
    </xf>
    <xf numFmtId="0" fontId="43" fillId="5" borderId="10" xfId="2" applyFont="1" applyFill="1" applyBorder="1" applyAlignment="1">
      <alignment horizontal="center" vertical="center" wrapText="1"/>
    </xf>
    <xf numFmtId="0" fontId="43" fillId="5" borderId="7" xfId="2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 vertical="center" readingOrder="2"/>
    </xf>
    <xf numFmtId="0" fontId="46" fillId="0" borderId="0" xfId="2" applyFont="1" applyFill="1" applyBorder="1" applyAlignment="1">
      <alignment horizontal="right" vertical="center" wrapText="1"/>
    </xf>
    <xf numFmtId="0" fontId="31" fillId="0" borderId="5" xfId="0" quotePrefix="1" applyFont="1" applyBorder="1" applyAlignment="1">
      <alignment horizontal="right" vertical="center" readingOrder="2"/>
    </xf>
    <xf numFmtId="0" fontId="27" fillId="5" borderId="5" xfId="2" quotePrefix="1" applyNumberFormat="1" applyFont="1" applyFill="1" applyBorder="1" applyAlignment="1">
      <alignment horizontal="right" vertical="center" wrapText="1"/>
    </xf>
    <xf numFmtId="0" fontId="27" fillId="5" borderId="7" xfId="2" applyNumberFormat="1" applyFont="1" applyFill="1" applyBorder="1" applyAlignment="1">
      <alignment horizontal="right" vertical="center" wrapText="1"/>
    </xf>
    <xf numFmtId="0" fontId="27" fillId="5" borderId="10" xfId="2" applyFont="1" applyFill="1" applyBorder="1" applyAlignment="1">
      <alignment horizontal="center" vertical="center" wrapText="1"/>
    </xf>
    <xf numFmtId="0" fontId="19" fillId="0" borderId="8" xfId="2" quotePrefix="1" applyFont="1" applyBorder="1" applyAlignment="1">
      <alignment horizontal="right" vertical="center" wrapText="1"/>
    </xf>
    <xf numFmtId="167" fontId="17" fillId="5" borderId="5" xfId="2" applyNumberFormat="1" applyFont="1" applyFill="1" applyBorder="1" applyAlignment="1">
      <alignment horizontal="right" vertical="center" wrapText="1"/>
    </xf>
    <xf numFmtId="167" fontId="17" fillId="5" borderId="7" xfId="2" applyNumberFormat="1" applyFont="1" applyFill="1" applyBorder="1" applyAlignment="1">
      <alignment horizontal="right" vertical="center" wrapText="1"/>
    </xf>
    <xf numFmtId="0" fontId="27" fillId="5" borderId="10" xfId="2" quotePrefix="1" applyFont="1" applyFill="1" applyBorder="1" applyAlignment="1">
      <alignment horizontal="center" vertical="center" wrapText="1"/>
    </xf>
    <xf numFmtId="0" fontId="27" fillId="5" borderId="5" xfId="2" applyFont="1" applyFill="1" applyBorder="1" applyAlignment="1">
      <alignment horizontal="center" vertical="center" wrapText="1"/>
    </xf>
    <xf numFmtId="0" fontId="31" fillId="0" borderId="0" xfId="4" applyFont="1" applyFill="1" applyBorder="1" applyAlignment="1">
      <alignment horizontal="right" vertical="center" wrapText="1"/>
    </xf>
    <xf numFmtId="0" fontId="31" fillId="0" borderId="3" xfId="4" applyFont="1" applyBorder="1" applyAlignment="1">
      <alignment horizontal="right" vertical="center" wrapText="1"/>
    </xf>
    <xf numFmtId="0" fontId="19" fillId="0" borderId="8" xfId="4" applyFont="1" applyBorder="1" applyAlignment="1">
      <alignment horizontal="right" vertical="center" wrapText="1"/>
    </xf>
    <xf numFmtId="0" fontId="17" fillId="5" borderId="5" xfId="4" applyFont="1" applyFill="1" applyBorder="1" applyAlignment="1">
      <alignment horizontal="right" vertical="center" wrapText="1"/>
    </xf>
    <xf numFmtId="0" fontId="17" fillId="5" borderId="0" xfId="4" applyFont="1" applyFill="1" applyBorder="1" applyAlignment="1">
      <alignment horizontal="right" vertical="center" wrapText="1"/>
    </xf>
    <xf numFmtId="0" fontId="17" fillId="5" borderId="7" xfId="4" applyFont="1" applyFill="1" applyBorder="1" applyAlignment="1">
      <alignment horizontal="right" vertical="center" wrapText="1"/>
    </xf>
    <xf numFmtId="0" fontId="17" fillId="5" borderId="5" xfId="4" applyFont="1" applyFill="1" applyBorder="1" applyAlignment="1">
      <alignment horizontal="center" vertical="center" wrapText="1"/>
    </xf>
    <xf numFmtId="164" fontId="22" fillId="4" borderId="4" xfId="5" applyFont="1" applyFill="1" applyBorder="1" applyAlignment="1">
      <alignment horizontal="center" vertical="center" wrapText="1"/>
    </xf>
    <xf numFmtId="0" fontId="27" fillId="5" borderId="0" xfId="4" applyFont="1" applyFill="1" applyBorder="1" applyAlignment="1">
      <alignment horizontal="center" vertical="center" wrapText="1"/>
    </xf>
    <xf numFmtId="0" fontId="27" fillId="5" borderId="7" xfId="4" applyFont="1" applyFill="1" applyBorder="1" applyAlignment="1">
      <alignment horizontal="center" vertical="center" wrapText="1"/>
    </xf>
    <xf numFmtId="0" fontId="31" fillId="0" borderId="5" xfId="0" quotePrefix="1" applyFont="1" applyBorder="1" applyAlignment="1">
      <alignment horizontal="right" vertical="center" wrapText="1" readingOrder="2"/>
    </xf>
    <xf numFmtId="0" fontId="31" fillId="0" borderId="5" xfId="0" applyFont="1" applyBorder="1" applyAlignment="1">
      <alignment horizontal="right" vertical="center" wrapText="1" readingOrder="2"/>
    </xf>
  </cellXfs>
  <cellStyles count="6">
    <cellStyle name="Comma" xfId="1" builtinId="3"/>
    <cellStyle name="Comma 2" xfId="3"/>
    <cellStyle name="Comma 3" xfId="5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FFCCFF"/>
      <color rgb="FF632523"/>
      <color rgb="FFFEF4FE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 rtl="1">
              <a:defRPr sz="1050"/>
            </a:pPr>
            <a:r>
              <a:rPr lang="ar-IQ" sz="1050"/>
              <a:t>شكل</a:t>
            </a:r>
            <a:r>
              <a:rPr lang="ar-IQ" sz="1050" baseline="0"/>
              <a:t> 4: </a:t>
            </a:r>
            <a:r>
              <a:rPr lang="ar-SA" sz="1050"/>
              <a:t>المعدل اليومي لكميات المياه المستخدمة والمصرفة من المعامل التابعة لوزارة الصناعة والمعادن (العام والمختلط</a:t>
            </a:r>
            <a:r>
              <a:rPr lang="en-US" sz="1050"/>
              <a:t>)</a:t>
            </a:r>
            <a:endParaRPr lang="en-GB" sz="1050"/>
          </a:p>
        </c:rich>
      </c:tx>
      <c:layout>
        <c:manualLayout>
          <c:xMode val="edge"/>
          <c:yMode val="edge"/>
          <c:x val="0.19879855643044619"/>
          <c:y val="6.3045297632369601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02537182852145"/>
          <c:y val="0.23375256676068573"/>
          <c:w val="0.76841907261592302"/>
          <c:h val="0.39922224333973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'2-5'!$O$3:$O$3</c:f>
              <c:strCache>
                <c:ptCount val="1"/>
                <c:pt idx="0">
                  <c:v>                 المياه المستخدمة                  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cs typeface="+mj-cs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'2-5'!$N$4:$N$9</c:f>
              <c:strCache>
                <c:ptCount val="6"/>
                <c:pt idx="0">
                  <c:v>الكيمياوي والبتروكيمياوي</c:v>
                </c:pt>
                <c:pt idx="1">
                  <c:v>الهندسي </c:v>
                </c:pt>
                <c:pt idx="2">
                  <c:v>الغذائي والدوائي</c:v>
                </c:pt>
                <c:pt idx="3">
                  <c:v>النسيجي</c:v>
                </c:pt>
                <c:pt idx="4">
                  <c:v>الإنشائي والخدمات الصناعية</c:v>
                </c:pt>
                <c:pt idx="5">
                  <c:v>شركات القطاع المختلط</c:v>
                </c:pt>
              </c:strCache>
            </c:strRef>
          </c:cat>
          <c:val>
            <c:numRef>
              <c:f>'2-5'!$O$4:$O$9</c:f>
              <c:numCache>
                <c:formatCode>_(* #,##0.0_);_(* \(#,##0.0\);_(* "-"??_);_(@_)</c:formatCode>
                <c:ptCount val="6"/>
                <c:pt idx="0">
                  <c:v>52.6</c:v>
                </c:pt>
                <c:pt idx="1">
                  <c:v>2.2999999999999998</c:v>
                </c:pt>
                <c:pt idx="2">
                  <c:v>4.4000000000000004</c:v>
                </c:pt>
                <c:pt idx="3">
                  <c:v>5.5</c:v>
                </c:pt>
                <c:pt idx="4">
                  <c:v>6.4</c:v>
                </c:pt>
                <c:pt idx="5" formatCode="0.0">
                  <c:v>3.5999999999999997E-2</c:v>
                </c:pt>
              </c:numCache>
            </c:numRef>
          </c:val>
        </c:ser>
        <c:ser>
          <c:idx val="1"/>
          <c:order val="1"/>
          <c:tx>
            <c:strRef>
              <c:f>'2-5'!$P$3:$P$3</c:f>
              <c:strCache>
                <c:ptCount val="1"/>
                <c:pt idx="0">
                  <c:v>        المياه المصرّفة                 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0555555555555555E-2"/>
                  <c:y val="-1.5816526302260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055555555555555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7777777777777676E-2"/>
                  <c:y val="-1.265322104180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cs typeface="+mj-cs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'2-5'!$N$4:$N$9</c:f>
              <c:strCache>
                <c:ptCount val="6"/>
                <c:pt idx="0">
                  <c:v>الكيمياوي والبتروكيمياوي</c:v>
                </c:pt>
                <c:pt idx="1">
                  <c:v>الهندسي </c:v>
                </c:pt>
                <c:pt idx="2">
                  <c:v>الغذائي والدوائي</c:v>
                </c:pt>
                <c:pt idx="3">
                  <c:v>النسيجي</c:v>
                </c:pt>
                <c:pt idx="4">
                  <c:v>الإنشائي والخدمات الصناعية</c:v>
                </c:pt>
                <c:pt idx="5">
                  <c:v>شركات القطاع المختلط</c:v>
                </c:pt>
              </c:strCache>
            </c:strRef>
          </c:cat>
          <c:val>
            <c:numRef>
              <c:f>'2-5'!$P$4:$P$9</c:f>
              <c:numCache>
                <c:formatCode>_(* #,##0.0_);_(* \(#,##0.0\);_(* "-"??_);_(@_)</c:formatCode>
                <c:ptCount val="6"/>
                <c:pt idx="0">
                  <c:v>27.3</c:v>
                </c:pt>
                <c:pt idx="1">
                  <c:v>1.6</c:v>
                </c:pt>
                <c:pt idx="2">
                  <c:v>3</c:v>
                </c:pt>
                <c:pt idx="3">
                  <c:v>3.5</c:v>
                </c:pt>
                <c:pt idx="4" formatCode="0.0">
                  <c:v>0.9</c:v>
                </c:pt>
                <c:pt idx="5" formatCode="0.0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30452480"/>
        <c:axId val="101948160"/>
        <c:axId val="0"/>
      </c:bar3DChart>
      <c:catAx>
        <c:axId val="1304524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ar-IQ"/>
          </a:p>
        </c:txPr>
        <c:crossAx val="101948160"/>
        <c:crosses val="autoZero"/>
        <c:auto val="1"/>
        <c:lblAlgn val="ctr"/>
        <c:lblOffset val="100"/>
        <c:noMultiLvlLbl val="0"/>
      </c:catAx>
      <c:valAx>
        <c:axId val="101948160"/>
        <c:scaling>
          <c:orientation val="minMax"/>
        </c:scaling>
        <c:delete val="0"/>
        <c:axPos val="l"/>
        <c:majorGridlines/>
        <c:numFmt formatCode="_(* #,##0.0_);_(* \(#,##0.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 b="1"/>
            </a:pPr>
            <a:endParaRPr lang="ar-IQ"/>
          </a:p>
        </c:txPr>
        <c:crossAx val="130452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 b="1"/>
          </a:pPr>
          <a:endParaRPr lang="ar-IQ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scene3d>
      <a:camera prst="orthographicFront"/>
      <a:lightRig rig="threePt" dir="t"/>
    </a:scene3d>
    <a:sp3d>
      <a:bevelT/>
      <a:bevelB prst="relaxedInset"/>
    </a:sp3d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SA" sz="1000">
                <a:latin typeface="+mn-lt"/>
                <a:cs typeface="+mn-cs"/>
              </a:rPr>
              <a:t>شكل 5 : عدد المجازر حسب </a:t>
            </a:r>
            <a:r>
              <a:rPr lang="ar-SA" sz="1000" b="1" i="0" u="none" strike="noStrike" baseline="0">
                <a:effectLst/>
                <a:latin typeface="+mn-lt"/>
                <a:cs typeface="+mn-cs"/>
              </a:rPr>
              <a:t>القطاع و</a:t>
            </a:r>
            <a:r>
              <a:rPr lang="ar-SA" sz="1000">
                <a:latin typeface="+mn-lt"/>
                <a:cs typeface="+mn-cs"/>
              </a:rPr>
              <a:t>الحالة العملية </a:t>
            </a:r>
            <a:r>
              <a:rPr lang="ar-SA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لسنة </a:t>
            </a: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rPr>
              <a:t>2017</a:t>
            </a:r>
            <a:endParaRPr lang="en-GB" sz="1000" b="1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0"/>
              <c:layout>
                <c:manualLayout>
                  <c:x val="1.3888888888888864E-2"/>
                  <c:y val="-8.58829699142489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333333333333332E-3"/>
                  <c:y val="-2.576489097427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4999999999999897E-2"/>
                  <c:y val="-2.1470742478562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3333333333333332E-3"/>
                  <c:y val="-1.7176593982849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 i="0" baseline="0">
                    <a:latin typeface="Times New Roman" pitchFamily="18" charset="0"/>
                    <a:cs typeface="+mj-cs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('6-2'!$C$4:$E$5,'6-2'!$L$4:$N$5)</c:f>
              <c:multiLvlStrCache>
                <c:ptCount val="6"/>
                <c:lvl>
                  <c:pt idx="0">
                    <c:v>حكومي</c:v>
                  </c:pt>
                  <c:pt idx="1">
                    <c:v>خاص</c:v>
                  </c:pt>
                  <c:pt idx="2">
                    <c:v>مختلط</c:v>
                  </c:pt>
                  <c:pt idx="3">
                    <c:v>عاملة</c:v>
                  </c:pt>
                  <c:pt idx="4">
                    <c:v>عاملة جزئياً</c:v>
                  </c:pt>
                  <c:pt idx="5">
                    <c:v>متوقفة</c:v>
                  </c:pt>
                </c:lvl>
                <c:lvl>
                  <c:pt idx="0">
                    <c:v>القطاع</c:v>
                  </c:pt>
                  <c:pt idx="3">
                    <c:v>الحالة العملية</c:v>
                  </c:pt>
                </c:lvl>
              </c:multiLvlStrCache>
            </c:multiLvlStrRef>
          </c:cat>
          <c:val>
            <c:numRef>
              <c:f>('6-2'!$C$21:$E$21,'6-2'!$L$21:$N$21)</c:f>
              <c:numCache>
                <c:formatCode>General</c:formatCode>
                <c:ptCount val="6"/>
                <c:pt idx="0" formatCode="_(* #,##0_);_(* \(#,##0\);_(* &quot;-&quot;??_);_(@_)">
                  <c:v>88</c:v>
                </c:pt>
                <c:pt idx="1">
                  <c:v>16</c:v>
                </c:pt>
                <c:pt idx="2">
                  <c:v>0</c:v>
                </c:pt>
                <c:pt idx="3">
                  <c:v>41</c:v>
                </c:pt>
                <c:pt idx="4">
                  <c:v>2</c:v>
                </c:pt>
                <c:pt idx="5">
                  <c:v>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92158464"/>
        <c:axId val="102090432"/>
        <c:axId val="0"/>
      </c:bar3DChart>
      <c:catAx>
        <c:axId val="921584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 b="1" i="0" baseline="0"/>
            </a:pPr>
            <a:endParaRPr lang="ar-IQ"/>
          </a:p>
        </c:txPr>
        <c:crossAx val="102090432"/>
        <c:crosses val="autoZero"/>
        <c:auto val="1"/>
        <c:lblAlgn val="ctr"/>
        <c:lblOffset val="100"/>
        <c:noMultiLvlLbl val="0"/>
      </c:catAx>
      <c:valAx>
        <c:axId val="10209043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 b="1" i="0" baseline="0">
                <a:latin typeface="Arial" pitchFamily="34" charset="0"/>
              </a:defRPr>
            </a:pPr>
            <a:endParaRPr lang="ar-IQ"/>
          </a:p>
        </c:txPr>
        <c:crossAx val="92158464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scene3d>
      <a:camera prst="orthographicFront"/>
      <a:lightRig rig="threePt" dir="t"/>
    </a:scene3d>
    <a:sp3d>
      <a:bevelT/>
      <a:bevelB/>
    </a:sp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1143000</xdr:colOff>
      <xdr:row>10</xdr:row>
      <xdr:rowOff>28575</xdr:rowOff>
    </xdr:from>
    <xdr:to>
      <xdr:col>14</xdr:col>
      <xdr:colOff>57150</xdr:colOff>
      <xdr:row>16</xdr:row>
      <xdr:rowOff>114299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0.05521</cdr:x>
      <cdr:y>0.40095</cdr:y>
    </cdr:from>
    <cdr:to>
      <cdr:x>0.15729</cdr:x>
      <cdr:y>0.586</cdr:y>
    </cdr:to>
    <cdr:sp macro="" textlink="">
      <cdr:nvSpPr>
        <cdr:cNvPr id="2" name="Rectangle 1"/>
        <cdr:cNvSpPr/>
      </cdr:nvSpPr>
      <cdr:spPr>
        <a:xfrm xmlns:a="http://schemas.openxmlformats.org/drawingml/2006/main" rot="16200000">
          <a:off x="114303" y="1747838"/>
          <a:ext cx="742950" cy="4667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ar-IQ" sz="900" b="1">
              <a:solidFill>
                <a:sysClr val="windowText" lastClr="000000"/>
              </a:solidFill>
            </a:rPr>
            <a:t>الف م³/يوم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381000</xdr:colOff>
      <xdr:row>21</xdr:row>
      <xdr:rowOff>119061</xdr:rowOff>
    </xdr:from>
    <xdr:to>
      <xdr:col>27</xdr:col>
      <xdr:colOff>409575</xdr:colOff>
      <xdr:row>37</xdr:row>
      <xdr:rowOff>47624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1"/>
  <sheetViews>
    <sheetView rightToLeft="1" view="pageBreakPreview" zoomScaleSheetLayoutView="100" workbookViewId="0">
      <selection sqref="A1:I1"/>
    </sheetView>
  </sheetViews>
  <sheetFormatPr defaultRowHeight="20.100000000000001" customHeight="1" x14ac:dyDescent="0.65"/>
  <cols>
    <col min="1" max="1" width="22.85546875" style="6" customWidth="1"/>
    <col min="2" max="2" width="12.7109375" style="6" customWidth="1"/>
    <col min="3" max="5" width="11.7109375" style="6" customWidth="1"/>
    <col min="6" max="6" width="1" style="6" customWidth="1"/>
    <col min="7" max="9" width="12.28515625" style="6" customWidth="1"/>
    <col min="10" max="16" width="9.140625" style="8"/>
    <col min="17" max="17" width="9.140625" style="8" customWidth="1"/>
    <col min="18" max="66" width="9.140625" style="8"/>
    <col min="67" max="16384" width="9.140625" style="6"/>
  </cols>
  <sheetData>
    <row r="1" spans="1:66" s="68" customFormat="1" ht="33.75" customHeight="1" x14ac:dyDescent="0.65">
      <c r="A1" s="359" t="s">
        <v>188</v>
      </c>
      <c r="B1" s="360"/>
      <c r="C1" s="360"/>
      <c r="D1" s="360"/>
      <c r="E1" s="360"/>
      <c r="F1" s="360"/>
      <c r="G1" s="360"/>
      <c r="H1" s="360"/>
      <c r="I1" s="360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</row>
    <row r="2" spans="1:66" s="68" customFormat="1" ht="28.5" customHeight="1" thickBot="1" x14ac:dyDescent="0.7">
      <c r="A2" s="357" t="s">
        <v>155</v>
      </c>
      <c r="B2" s="358"/>
      <c r="C2" s="358"/>
      <c r="D2" s="358"/>
      <c r="E2" s="358"/>
      <c r="F2" s="358"/>
      <c r="G2" s="358"/>
      <c r="H2" s="358"/>
      <c r="I2" s="358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</row>
    <row r="3" spans="1:66" ht="28.5" customHeight="1" thickTop="1" x14ac:dyDescent="0.65">
      <c r="A3" s="366" t="s">
        <v>3</v>
      </c>
      <c r="B3" s="366" t="s">
        <v>115</v>
      </c>
      <c r="C3" s="368" t="s">
        <v>177</v>
      </c>
      <c r="D3" s="368"/>
      <c r="E3" s="368"/>
      <c r="F3" s="62"/>
      <c r="G3" s="368" t="s">
        <v>24</v>
      </c>
      <c r="H3" s="368"/>
      <c r="I3" s="368"/>
      <c r="M3" s="365"/>
      <c r="N3" s="365"/>
      <c r="O3" s="365"/>
      <c r="P3" s="365"/>
    </row>
    <row r="4" spans="1:66" ht="28.5" customHeight="1" x14ac:dyDescent="0.65">
      <c r="A4" s="367"/>
      <c r="B4" s="367"/>
      <c r="C4" s="156" t="s">
        <v>174</v>
      </c>
      <c r="D4" s="156" t="s">
        <v>178</v>
      </c>
      <c r="E4" s="156" t="s">
        <v>0</v>
      </c>
      <c r="F4" s="73"/>
      <c r="G4" s="156" t="s">
        <v>174</v>
      </c>
      <c r="H4" s="156" t="s">
        <v>175</v>
      </c>
      <c r="I4" s="156" t="s">
        <v>0</v>
      </c>
      <c r="M4" s="365"/>
      <c r="N4" s="46"/>
      <c r="O4" s="46"/>
      <c r="P4" s="46"/>
    </row>
    <row r="5" spans="1:66" s="7" customFormat="1" ht="30" customHeight="1" x14ac:dyDescent="0.6">
      <c r="A5" s="187" t="s">
        <v>17</v>
      </c>
      <c r="B5" s="28">
        <v>8</v>
      </c>
      <c r="C5" s="28">
        <v>18</v>
      </c>
      <c r="D5" s="28">
        <v>15</v>
      </c>
      <c r="E5" s="59">
        <f t="shared" ref="E5:E11" si="0">SUM(C5:D5)</f>
        <v>33</v>
      </c>
      <c r="F5" s="59"/>
      <c r="G5" s="38">
        <f>C5/E5*100</f>
        <v>54.54545454545454</v>
      </c>
      <c r="H5" s="36">
        <f>D5/E5*100</f>
        <v>45.454545454545453</v>
      </c>
      <c r="I5" s="36">
        <f t="shared" ref="I5:I11" si="1">SUM(G5:H5)</f>
        <v>100</v>
      </c>
      <c r="J5" s="9"/>
      <c r="K5" s="9"/>
      <c r="L5" s="9"/>
      <c r="M5" s="27"/>
      <c r="N5" s="27"/>
      <c r="O5" s="27"/>
      <c r="P5" s="27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</row>
    <row r="6" spans="1:66" s="7" customFormat="1" ht="30" customHeight="1" x14ac:dyDescent="0.6">
      <c r="A6" s="188" t="s">
        <v>31</v>
      </c>
      <c r="B6" s="30">
        <v>17</v>
      </c>
      <c r="C6" s="30">
        <v>80</v>
      </c>
      <c r="D6" s="30">
        <v>21</v>
      </c>
      <c r="E6" s="30">
        <f t="shared" si="0"/>
        <v>101</v>
      </c>
      <c r="F6" s="30"/>
      <c r="G6" s="34">
        <f t="shared" ref="G6:G11" si="2">C6/E6*100</f>
        <v>79.207920792079207</v>
      </c>
      <c r="H6" s="34">
        <f t="shared" ref="H6:H11" si="3">D6/E6*100</f>
        <v>20.792079207920793</v>
      </c>
      <c r="I6" s="34">
        <f t="shared" si="1"/>
        <v>100</v>
      </c>
      <c r="J6" s="11"/>
      <c r="K6" s="9"/>
      <c r="L6" s="9"/>
      <c r="M6" s="27"/>
      <c r="N6" s="27"/>
      <c r="O6" s="27"/>
      <c r="P6" s="27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</row>
    <row r="7" spans="1:66" s="7" customFormat="1" ht="30" customHeight="1" x14ac:dyDescent="0.6">
      <c r="A7" s="188" t="s">
        <v>16</v>
      </c>
      <c r="B7" s="30">
        <v>2</v>
      </c>
      <c r="C7" s="30">
        <v>9</v>
      </c>
      <c r="D7" s="30">
        <v>9</v>
      </c>
      <c r="E7" s="30">
        <f t="shared" si="0"/>
        <v>18</v>
      </c>
      <c r="F7" s="30"/>
      <c r="G7" s="34">
        <f t="shared" si="2"/>
        <v>50</v>
      </c>
      <c r="H7" s="34">
        <f t="shared" si="3"/>
        <v>50</v>
      </c>
      <c r="I7" s="34">
        <f t="shared" si="1"/>
        <v>100</v>
      </c>
      <c r="J7" s="11"/>
      <c r="K7" s="9"/>
      <c r="L7" s="9"/>
      <c r="M7" s="27"/>
      <c r="N7" s="27"/>
      <c r="O7" s="27"/>
      <c r="P7" s="27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</row>
    <row r="8" spans="1:66" s="7" customFormat="1" ht="30" customHeight="1" x14ac:dyDescent="0.6">
      <c r="A8" s="188" t="s">
        <v>5</v>
      </c>
      <c r="B8" s="30">
        <v>1</v>
      </c>
      <c r="C8" s="31">
        <v>29</v>
      </c>
      <c r="D8" s="37">
        <v>8</v>
      </c>
      <c r="E8" s="30">
        <f t="shared" si="0"/>
        <v>37</v>
      </c>
      <c r="F8" s="30"/>
      <c r="G8" s="34">
        <f t="shared" si="2"/>
        <v>78.378378378378372</v>
      </c>
      <c r="H8" s="34">
        <f t="shared" si="3"/>
        <v>21.621621621621621</v>
      </c>
      <c r="I8" s="34">
        <f t="shared" si="1"/>
        <v>100</v>
      </c>
      <c r="J8" s="5"/>
      <c r="K8" s="9"/>
      <c r="L8" s="9"/>
      <c r="M8" s="27"/>
      <c r="N8" s="27"/>
      <c r="O8" s="19"/>
      <c r="P8" s="27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</row>
    <row r="9" spans="1:66" s="7" customFormat="1" ht="30" customHeight="1" x14ac:dyDescent="0.6">
      <c r="A9" s="189" t="s">
        <v>18</v>
      </c>
      <c r="B9" s="29">
        <v>3</v>
      </c>
      <c r="C9" s="29">
        <v>14</v>
      </c>
      <c r="D9" s="29">
        <v>31</v>
      </c>
      <c r="E9" s="60">
        <f t="shared" si="0"/>
        <v>45</v>
      </c>
      <c r="F9" s="60"/>
      <c r="G9" s="58">
        <f t="shared" si="2"/>
        <v>31.111111111111111</v>
      </c>
      <c r="H9" s="35">
        <f t="shared" si="3"/>
        <v>68.888888888888886</v>
      </c>
      <c r="I9" s="35">
        <f t="shared" si="1"/>
        <v>100</v>
      </c>
      <c r="J9" s="11"/>
      <c r="K9" s="9"/>
      <c r="L9" s="9"/>
      <c r="M9" s="27"/>
      <c r="N9" s="27"/>
      <c r="O9" s="27"/>
      <c r="P9" s="27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</row>
    <row r="10" spans="1:66" s="7" customFormat="1" ht="30" customHeight="1" thickBot="1" x14ac:dyDescent="0.65">
      <c r="A10" s="190" t="s">
        <v>10</v>
      </c>
      <c r="B10" s="59">
        <v>13</v>
      </c>
      <c r="C10" s="59">
        <v>15</v>
      </c>
      <c r="D10" s="66">
        <v>0</v>
      </c>
      <c r="E10" s="59">
        <f t="shared" si="0"/>
        <v>15</v>
      </c>
      <c r="F10" s="59"/>
      <c r="G10" s="38">
        <f t="shared" si="2"/>
        <v>100</v>
      </c>
      <c r="H10" s="38">
        <f t="shared" si="3"/>
        <v>0</v>
      </c>
      <c r="I10" s="38">
        <f t="shared" si="1"/>
        <v>100</v>
      </c>
      <c r="J10" s="20"/>
      <c r="K10" s="9"/>
      <c r="L10" s="9"/>
      <c r="M10" s="27"/>
      <c r="N10" s="27"/>
      <c r="O10" s="19"/>
      <c r="P10" s="27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</row>
    <row r="11" spans="1:66" s="7" customFormat="1" ht="30" customHeight="1" thickTop="1" thickBot="1" x14ac:dyDescent="0.65">
      <c r="A11" s="191" t="s">
        <v>23</v>
      </c>
      <c r="B11" s="165">
        <f>SUM(B5:B10)</f>
        <v>44</v>
      </c>
      <c r="C11" s="165">
        <f>SUM(C5:C10)</f>
        <v>165</v>
      </c>
      <c r="D11" s="166">
        <f>SUM(D5:D10)</f>
        <v>84</v>
      </c>
      <c r="E11" s="165">
        <f t="shared" si="0"/>
        <v>249</v>
      </c>
      <c r="F11" s="165"/>
      <c r="G11" s="167">
        <f t="shared" si="2"/>
        <v>66.265060240963862</v>
      </c>
      <c r="H11" s="167">
        <f t="shared" si="3"/>
        <v>33.734939759036145</v>
      </c>
      <c r="I11" s="167">
        <f t="shared" si="1"/>
        <v>100</v>
      </c>
      <c r="J11" s="11"/>
      <c r="K11" s="9"/>
      <c r="L11" s="9"/>
      <c r="M11" s="27"/>
      <c r="N11" s="27"/>
      <c r="O11" s="19"/>
      <c r="P11" s="27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</row>
    <row r="12" spans="1:66" s="7" customFormat="1" ht="7.5" customHeight="1" thickTop="1" x14ac:dyDescent="0.6">
      <c r="A12" s="5"/>
      <c r="B12" s="24"/>
      <c r="C12" s="24"/>
      <c r="D12" s="25"/>
      <c r="E12" s="24"/>
      <c r="F12" s="24"/>
      <c r="G12" s="19"/>
      <c r="H12" s="19"/>
      <c r="I12" s="19"/>
      <c r="J12" s="24"/>
      <c r="K12" s="9"/>
      <c r="L12" s="9"/>
      <c r="M12" s="24"/>
      <c r="N12" s="24"/>
      <c r="O12" s="19"/>
      <c r="P12" s="24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</row>
    <row r="13" spans="1:66" s="68" customFormat="1" ht="27" customHeight="1" x14ac:dyDescent="0.65">
      <c r="A13" s="362" t="s">
        <v>137</v>
      </c>
      <c r="B13" s="362"/>
      <c r="C13" s="362"/>
      <c r="D13" s="362"/>
      <c r="E13" s="362"/>
      <c r="F13" s="362"/>
      <c r="G13" s="362"/>
      <c r="H13" s="362"/>
      <c r="I13" s="362"/>
      <c r="J13" s="72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</row>
    <row r="14" spans="1:66" s="71" customFormat="1" ht="28.5" customHeight="1" x14ac:dyDescent="0.65">
      <c r="A14" s="369" t="s">
        <v>176</v>
      </c>
      <c r="B14" s="362"/>
      <c r="C14" s="362"/>
      <c r="D14" s="362"/>
      <c r="E14" s="362"/>
      <c r="F14" s="362"/>
      <c r="G14" s="362"/>
      <c r="H14" s="362"/>
      <c r="I14" s="362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</row>
    <row r="15" spans="1:66" s="71" customFormat="1" ht="36" customHeight="1" x14ac:dyDescent="0.65">
      <c r="A15" s="362" t="s">
        <v>179</v>
      </c>
      <c r="B15" s="362"/>
      <c r="C15" s="362"/>
      <c r="D15" s="362"/>
      <c r="E15" s="362"/>
      <c r="F15" s="362"/>
      <c r="G15" s="362"/>
      <c r="H15" s="362"/>
      <c r="I15" s="362"/>
      <c r="J15" s="69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</row>
    <row r="16" spans="1:66" s="68" customFormat="1" ht="21" customHeight="1" x14ac:dyDescent="0.65">
      <c r="A16" s="363" t="s">
        <v>30</v>
      </c>
      <c r="B16" s="363"/>
      <c r="C16" s="363"/>
      <c r="D16" s="363"/>
      <c r="E16" s="363"/>
      <c r="F16" s="363"/>
      <c r="G16" s="363"/>
      <c r="H16" s="363"/>
      <c r="I16" s="363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</row>
    <row r="17" spans="1:15" ht="21" customHeight="1" x14ac:dyDescent="0.65">
      <c r="A17" s="40"/>
      <c r="B17" s="40"/>
      <c r="C17" s="40"/>
      <c r="D17" s="40"/>
      <c r="E17" s="40"/>
      <c r="F17" s="40"/>
      <c r="G17" s="40"/>
      <c r="H17" s="40"/>
      <c r="I17" s="40"/>
    </row>
    <row r="18" spans="1:15" ht="21" customHeight="1" x14ac:dyDescent="0.65">
      <c r="A18" s="40"/>
      <c r="B18" s="40"/>
      <c r="C18" s="40"/>
      <c r="D18" s="40"/>
      <c r="E18" s="40"/>
      <c r="F18" s="40"/>
      <c r="G18" s="40"/>
      <c r="H18" s="40"/>
      <c r="I18" s="40"/>
    </row>
    <row r="19" spans="1:15" ht="8.25" customHeight="1" x14ac:dyDescent="0.65">
      <c r="A19" s="40"/>
      <c r="B19" s="40"/>
      <c r="C19" s="40"/>
      <c r="D19" s="40"/>
      <c r="E19" s="40"/>
      <c r="F19" s="40"/>
      <c r="G19" s="40"/>
      <c r="H19" s="40"/>
      <c r="I19" s="40"/>
    </row>
    <row r="20" spans="1:15" ht="27" customHeight="1" x14ac:dyDescent="0.65">
      <c r="A20" s="361"/>
      <c r="B20" s="361"/>
      <c r="C20" s="361"/>
      <c r="D20" s="361"/>
      <c r="E20" s="361"/>
      <c r="F20" s="361"/>
      <c r="G20" s="361"/>
      <c r="H20" s="361"/>
      <c r="I20" s="361"/>
    </row>
    <row r="21" spans="1:15" ht="24.75" customHeight="1" x14ac:dyDescent="0.65">
      <c r="A21" s="364" t="s">
        <v>29</v>
      </c>
      <c r="B21" s="364"/>
      <c r="C21" s="370">
        <v>44</v>
      </c>
      <c r="D21" s="370"/>
      <c r="E21" s="370"/>
      <c r="F21" s="50"/>
      <c r="G21" s="50"/>
      <c r="H21" s="50"/>
      <c r="I21" s="50"/>
      <c r="J21" s="13"/>
      <c r="K21" s="13"/>
      <c r="L21" s="13"/>
      <c r="M21" s="13"/>
      <c r="N21" s="13"/>
      <c r="O21" s="13"/>
    </row>
  </sheetData>
  <mergeCells count="15">
    <mergeCell ref="A21:B21"/>
    <mergeCell ref="M3:M4"/>
    <mergeCell ref="N3:P3"/>
    <mergeCell ref="A3:A4"/>
    <mergeCell ref="B3:B4"/>
    <mergeCell ref="C3:E3"/>
    <mergeCell ref="G3:I3"/>
    <mergeCell ref="A14:I14"/>
    <mergeCell ref="C21:E21"/>
    <mergeCell ref="A15:I15"/>
    <mergeCell ref="A2:I2"/>
    <mergeCell ref="A1:I1"/>
    <mergeCell ref="A20:I20"/>
    <mergeCell ref="A13:I13"/>
    <mergeCell ref="A16:I16"/>
  </mergeCells>
  <phoneticPr fontId="7" type="noConversion"/>
  <printOptions horizontalCentered="1"/>
  <pageMargins left="0.74803149606299213" right="0.74803149606299213" top="0.59055118110236227" bottom="0.19685039370078741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rightToLeft="1" view="pageBreakPreview" zoomScaleSheetLayoutView="100" workbookViewId="0">
      <selection activeCell="F4" sqref="F4:J4"/>
    </sheetView>
  </sheetViews>
  <sheetFormatPr defaultRowHeight="15" x14ac:dyDescent="0.25"/>
  <cols>
    <col min="1" max="1" width="14.140625" style="230" customWidth="1"/>
    <col min="2" max="2" width="15.28515625" style="230" customWidth="1"/>
    <col min="3" max="3" width="14.42578125" style="230" customWidth="1"/>
    <col min="4" max="4" width="11.7109375" style="230" customWidth="1"/>
    <col min="5" max="5" width="1.42578125" style="230" customWidth="1"/>
    <col min="6" max="12" width="13.140625" style="230" customWidth="1"/>
    <col min="13" max="16384" width="9.140625" style="230"/>
  </cols>
  <sheetData>
    <row r="1" spans="1:18" s="266" customFormat="1" ht="36" customHeight="1" x14ac:dyDescent="0.2">
      <c r="A1" s="432" t="s">
        <v>145</v>
      </c>
      <c r="B1" s="433"/>
      <c r="C1" s="433"/>
      <c r="D1" s="433"/>
      <c r="E1" s="433"/>
      <c r="F1" s="433"/>
      <c r="G1" s="433"/>
      <c r="H1" s="433"/>
      <c r="I1" s="433"/>
      <c r="J1" s="433"/>
      <c r="K1" s="265"/>
      <c r="L1" s="265"/>
    </row>
    <row r="2" spans="1:18" s="266" customFormat="1" ht="16.5" thickBot="1" x14ac:dyDescent="0.25">
      <c r="A2" s="434" t="s">
        <v>88</v>
      </c>
      <c r="B2" s="434"/>
      <c r="C2" s="434"/>
      <c r="D2" s="434"/>
      <c r="E2" s="434"/>
      <c r="F2" s="435"/>
      <c r="G2" s="435"/>
      <c r="H2" s="435"/>
      <c r="I2" s="435"/>
      <c r="J2" s="267"/>
      <c r="K2" s="267"/>
      <c r="L2" s="267"/>
    </row>
    <row r="3" spans="1:18" s="266" customFormat="1" ht="22.5" customHeight="1" thickTop="1" x14ac:dyDescent="0.2">
      <c r="A3" s="436" t="s">
        <v>44</v>
      </c>
      <c r="B3" s="438" t="s">
        <v>120</v>
      </c>
      <c r="C3" s="440" t="s">
        <v>129</v>
      </c>
      <c r="D3" s="440"/>
      <c r="E3" s="430"/>
      <c r="F3" s="430" t="s">
        <v>167</v>
      </c>
      <c r="G3" s="430"/>
      <c r="H3" s="430"/>
      <c r="I3" s="430"/>
      <c r="J3" s="430"/>
      <c r="K3" s="268"/>
      <c r="L3" s="436" t="s">
        <v>44</v>
      </c>
      <c r="M3" s="430" t="s">
        <v>84</v>
      </c>
      <c r="N3" s="430"/>
      <c r="O3" s="430"/>
      <c r="P3" s="430"/>
      <c r="Q3" s="430"/>
      <c r="R3" s="430"/>
    </row>
    <row r="4" spans="1:18" s="266" customFormat="1" ht="27" customHeight="1" x14ac:dyDescent="0.2">
      <c r="A4" s="437"/>
      <c r="B4" s="439"/>
      <c r="C4" s="345" t="s">
        <v>123</v>
      </c>
      <c r="D4" s="346" t="s">
        <v>128</v>
      </c>
      <c r="E4" s="441"/>
      <c r="F4" s="347" t="s">
        <v>85</v>
      </c>
      <c r="G4" s="347" t="s">
        <v>86</v>
      </c>
      <c r="H4" s="347" t="s">
        <v>87</v>
      </c>
      <c r="I4" s="347" t="s">
        <v>1</v>
      </c>
      <c r="J4" s="347" t="s">
        <v>28</v>
      </c>
      <c r="K4" s="269"/>
      <c r="L4" s="437"/>
      <c r="M4" s="269" t="s">
        <v>85</v>
      </c>
      <c r="N4" s="269" t="s">
        <v>86</v>
      </c>
      <c r="O4" s="269" t="s">
        <v>87</v>
      </c>
      <c r="P4" s="269" t="s">
        <v>1</v>
      </c>
      <c r="Q4" s="269" t="s">
        <v>56</v>
      </c>
      <c r="R4" s="269" t="s">
        <v>0</v>
      </c>
    </row>
    <row r="5" spans="1:18" ht="21.75" customHeight="1" x14ac:dyDescent="0.25">
      <c r="A5" s="231" t="s">
        <v>60</v>
      </c>
      <c r="B5" s="232">
        <v>0</v>
      </c>
      <c r="C5" s="232">
        <v>0</v>
      </c>
      <c r="D5" s="233">
        <v>0</v>
      </c>
      <c r="E5" s="234"/>
      <c r="F5" s="233">
        <v>0</v>
      </c>
      <c r="G5" s="233">
        <v>0</v>
      </c>
      <c r="H5" s="233">
        <v>0</v>
      </c>
      <c r="I5" s="233">
        <v>0</v>
      </c>
      <c r="J5" s="233">
        <v>0</v>
      </c>
      <c r="K5" s="235"/>
      <c r="L5" s="236" t="s">
        <v>60</v>
      </c>
    </row>
    <row r="6" spans="1:18" ht="21.75" customHeight="1" x14ac:dyDescent="0.25">
      <c r="A6" s="237" t="s">
        <v>62</v>
      </c>
      <c r="B6" s="238">
        <v>3</v>
      </c>
      <c r="C6" s="238">
        <v>14170</v>
      </c>
      <c r="D6" s="239">
        <f>C6/C20*100</f>
        <v>10.373352855051245</v>
      </c>
      <c r="E6" s="239"/>
      <c r="F6" s="240">
        <v>0</v>
      </c>
      <c r="G6" s="239">
        <f>N6/B6*100</f>
        <v>33.333333333333329</v>
      </c>
      <c r="H6" s="239">
        <f>O6/B6*100</f>
        <v>33.333333333333329</v>
      </c>
      <c r="I6" s="240">
        <f>P6/B6*100</f>
        <v>0</v>
      </c>
      <c r="J6" s="239">
        <f>Q6/B6*100</f>
        <v>33.333333333333329</v>
      </c>
      <c r="K6" s="241">
        <f>SUM(F6:J6)</f>
        <v>99.999999999999986</v>
      </c>
      <c r="L6" s="242" t="s">
        <v>62</v>
      </c>
      <c r="M6" s="230">
        <v>0</v>
      </c>
      <c r="N6" s="230">
        <v>1</v>
      </c>
      <c r="O6" s="230">
        <v>1</v>
      </c>
      <c r="P6" s="230">
        <v>0</v>
      </c>
      <c r="Q6" s="230">
        <v>1</v>
      </c>
      <c r="R6" s="230">
        <f>SUM(M6:Q6)</f>
        <v>3</v>
      </c>
    </row>
    <row r="7" spans="1:18" ht="21.75" customHeight="1" x14ac:dyDescent="0.25">
      <c r="A7" s="237" t="s">
        <v>63</v>
      </c>
      <c r="B7" s="238">
        <v>2</v>
      </c>
      <c r="C7" s="238">
        <v>940</v>
      </c>
      <c r="D7" s="239">
        <f>C7/C20*100</f>
        <v>0.68814055636896043</v>
      </c>
      <c r="E7" s="239"/>
      <c r="F7" s="240">
        <v>0</v>
      </c>
      <c r="G7" s="240">
        <v>0</v>
      </c>
      <c r="H7" s="239">
        <f>O7/B7*100</f>
        <v>50</v>
      </c>
      <c r="I7" s="239">
        <f>P7/B7*100</f>
        <v>50</v>
      </c>
      <c r="J7" s="240">
        <v>0</v>
      </c>
      <c r="K7" s="243">
        <f>SUM(F7:J7)</f>
        <v>100</v>
      </c>
      <c r="L7" s="242" t="s">
        <v>63</v>
      </c>
      <c r="M7" s="230">
        <v>0</v>
      </c>
      <c r="N7" s="230">
        <v>0</v>
      </c>
      <c r="O7" s="230">
        <v>1</v>
      </c>
      <c r="P7" s="230">
        <v>1</v>
      </c>
      <c r="Q7" s="230">
        <v>0</v>
      </c>
      <c r="R7" s="230">
        <f>SUM(M7:Q7)</f>
        <v>2</v>
      </c>
    </row>
    <row r="8" spans="1:18" ht="21.75" customHeight="1" x14ac:dyDescent="0.25">
      <c r="A8" s="237" t="s">
        <v>64</v>
      </c>
      <c r="B8" s="238">
        <v>4</v>
      </c>
      <c r="C8" s="238">
        <v>5600</v>
      </c>
      <c r="D8" s="239">
        <v>4</v>
      </c>
      <c r="E8" s="239"/>
      <c r="F8" s="240">
        <f t="shared" ref="F8:H8" si="0">M8/$B$8*100</f>
        <v>0</v>
      </c>
      <c r="G8" s="240">
        <f>N8/$B$8*100</f>
        <v>0</v>
      </c>
      <c r="H8" s="240">
        <f t="shared" si="0"/>
        <v>75</v>
      </c>
      <c r="I8" s="240">
        <f>P8/$B$8*100</f>
        <v>25</v>
      </c>
      <c r="J8" s="240">
        <f>Q8/$B$8*100</f>
        <v>0</v>
      </c>
      <c r="K8" s="244"/>
      <c r="L8" s="242" t="s">
        <v>64</v>
      </c>
      <c r="M8" s="230">
        <v>0</v>
      </c>
      <c r="N8" s="230">
        <v>0</v>
      </c>
      <c r="O8" s="230">
        <v>3</v>
      </c>
      <c r="P8" s="230">
        <v>1</v>
      </c>
      <c r="Q8" s="230">
        <v>0</v>
      </c>
      <c r="R8" s="230">
        <f>SUM(M8:Q8)</f>
        <v>4</v>
      </c>
    </row>
    <row r="9" spans="1:18" ht="21.75" customHeight="1" x14ac:dyDescent="0.25">
      <c r="A9" s="237" t="s">
        <v>65</v>
      </c>
      <c r="B9" s="238">
        <v>3</v>
      </c>
      <c r="C9" s="238">
        <v>39700</v>
      </c>
      <c r="D9" s="239">
        <f>C9/C20*100</f>
        <v>29.062957540263547</v>
      </c>
      <c r="E9" s="239"/>
      <c r="F9" s="239">
        <f>M9/$B$9*100</f>
        <v>33.333333333333329</v>
      </c>
      <c r="G9" s="239">
        <f>N9/$B$9*100</f>
        <v>100</v>
      </c>
      <c r="H9" s="240">
        <f t="shared" ref="H9:J9" si="1">O9/$B$9*100</f>
        <v>0</v>
      </c>
      <c r="I9" s="240">
        <f t="shared" si="1"/>
        <v>0</v>
      </c>
      <c r="J9" s="240">
        <f t="shared" si="1"/>
        <v>0</v>
      </c>
      <c r="K9" s="243">
        <f t="shared" ref="K9:K20" si="2">SUM(F9:J9)</f>
        <v>133.33333333333331</v>
      </c>
      <c r="L9" s="242" t="s">
        <v>65</v>
      </c>
      <c r="M9" s="230">
        <v>1</v>
      </c>
      <c r="N9" s="230">
        <v>3</v>
      </c>
      <c r="O9" s="230">
        <v>0</v>
      </c>
      <c r="P9" s="230">
        <v>0</v>
      </c>
      <c r="Q9" s="230">
        <v>0</v>
      </c>
      <c r="R9" s="230">
        <f t="shared" ref="R9:R20" si="3">SUM(M9:Q9)</f>
        <v>4</v>
      </c>
    </row>
    <row r="10" spans="1:18" ht="21.75" customHeight="1" x14ac:dyDescent="0.25">
      <c r="A10" s="237" t="s">
        <v>66</v>
      </c>
      <c r="B10" s="238">
        <v>7</v>
      </c>
      <c r="C10" s="238">
        <v>10860</v>
      </c>
      <c r="D10" s="239">
        <f>C10/C20*100</f>
        <v>7.9502196193265009</v>
      </c>
      <c r="E10" s="239"/>
      <c r="F10" s="240">
        <v>0</v>
      </c>
      <c r="G10" s="239">
        <f t="shared" ref="G10" si="4">N10/$B$10*100</f>
        <v>28.571428571428569</v>
      </c>
      <c r="H10" s="239">
        <f>O10/$B$10*100</f>
        <v>85.714285714285708</v>
      </c>
      <c r="I10" s="239">
        <f t="shared" ref="I10:I18" si="5">P10/B10*100</f>
        <v>14.285714285714285</v>
      </c>
      <c r="J10" s="240">
        <v>0</v>
      </c>
      <c r="K10" s="243">
        <f t="shared" si="2"/>
        <v>128.57142857142856</v>
      </c>
      <c r="L10" s="242" t="s">
        <v>66</v>
      </c>
      <c r="M10" s="230">
        <v>0</v>
      </c>
      <c r="N10" s="230">
        <v>2</v>
      </c>
      <c r="O10" s="230">
        <v>6</v>
      </c>
      <c r="P10" s="230">
        <v>1</v>
      </c>
      <c r="Q10" s="230">
        <v>0</v>
      </c>
      <c r="R10" s="230">
        <f t="shared" si="3"/>
        <v>9</v>
      </c>
    </row>
    <row r="11" spans="1:18" ht="21.75" customHeight="1" x14ac:dyDescent="0.25">
      <c r="A11" s="237" t="s">
        <v>67</v>
      </c>
      <c r="B11" s="245">
        <v>0</v>
      </c>
      <c r="C11" s="245">
        <v>0</v>
      </c>
      <c r="D11" s="240">
        <f>C11/C20*100</f>
        <v>0</v>
      </c>
      <c r="E11" s="239"/>
      <c r="F11" s="240">
        <v>0</v>
      </c>
      <c r="G11" s="240">
        <v>0</v>
      </c>
      <c r="H11" s="240">
        <v>0</v>
      </c>
      <c r="I11" s="240">
        <v>0</v>
      </c>
      <c r="J11" s="240">
        <v>0</v>
      </c>
      <c r="K11" s="243">
        <f t="shared" si="2"/>
        <v>0</v>
      </c>
      <c r="L11" s="242" t="s">
        <v>67</v>
      </c>
      <c r="M11" s="230">
        <v>0</v>
      </c>
      <c r="N11" s="230">
        <v>0</v>
      </c>
      <c r="O11" s="230">
        <v>0</v>
      </c>
      <c r="P11" s="230">
        <v>0</v>
      </c>
      <c r="Q11" s="230">
        <v>0</v>
      </c>
      <c r="R11" s="230">
        <f t="shared" si="3"/>
        <v>0</v>
      </c>
    </row>
    <row r="12" spans="1:18" ht="21.75" customHeight="1" x14ac:dyDescent="0.25">
      <c r="A12" s="237" t="s">
        <v>68</v>
      </c>
      <c r="B12" s="238">
        <v>3</v>
      </c>
      <c r="C12" s="238">
        <v>5610</v>
      </c>
      <c r="D12" s="239">
        <f>C12/C20*100</f>
        <v>4.1068814055636889</v>
      </c>
      <c r="E12" s="239"/>
      <c r="F12" s="240">
        <f>M12/B12*100</f>
        <v>33.333333333333329</v>
      </c>
      <c r="G12" s="240">
        <v>0</v>
      </c>
      <c r="H12" s="239">
        <f t="shared" ref="H12:H19" si="6">O12/B12*100</f>
        <v>33.333333333333329</v>
      </c>
      <c r="I12" s="239">
        <f t="shared" si="5"/>
        <v>33.333333333333329</v>
      </c>
      <c r="J12" s="240">
        <v>0</v>
      </c>
      <c r="K12" s="243">
        <f t="shared" si="2"/>
        <v>99.999999999999986</v>
      </c>
      <c r="L12" s="242" t="s">
        <v>68</v>
      </c>
      <c r="M12" s="230">
        <v>1</v>
      </c>
      <c r="N12" s="230">
        <v>0</v>
      </c>
      <c r="O12" s="230">
        <v>1</v>
      </c>
      <c r="P12" s="230">
        <v>1</v>
      </c>
      <c r="Q12" s="230">
        <v>0</v>
      </c>
      <c r="R12" s="230">
        <f t="shared" si="3"/>
        <v>3</v>
      </c>
    </row>
    <row r="13" spans="1:18" ht="21.75" customHeight="1" x14ac:dyDescent="0.25">
      <c r="A13" s="237" t="s">
        <v>69</v>
      </c>
      <c r="B13" s="238">
        <v>1</v>
      </c>
      <c r="C13" s="238">
        <v>1100</v>
      </c>
      <c r="D13" s="239">
        <f>C13/C20*100</f>
        <v>0.80527086383601754</v>
      </c>
      <c r="E13" s="239"/>
      <c r="F13" s="240">
        <v>0</v>
      </c>
      <c r="G13" s="240">
        <v>0</v>
      </c>
      <c r="H13" s="240">
        <v>0</v>
      </c>
      <c r="I13" s="239">
        <f t="shared" si="5"/>
        <v>100</v>
      </c>
      <c r="J13" s="240">
        <v>0</v>
      </c>
      <c r="K13" s="243">
        <f t="shared" si="2"/>
        <v>100</v>
      </c>
      <c r="L13" s="242" t="s">
        <v>69</v>
      </c>
      <c r="M13" s="230">
        <v>0</v>
      </c>
      <c r="N13" s="230">
        <v>0</v>
      </c>
      <c r="O13" s="230">
        <v>0</v>
      </c>
      <c r="P13" s="230">
        <v>1</v>
      </c>
      <c r="Q13" s="230">
        <v>0</v>
      </c>
      <c r="R13" s="230">
        <f t="shared" si="3"/>
        <v>1</v>
      </c>
    </row>
    <row r="14" spans="1:18" ht="21.75" customHeight="1" x14ac:dyDescent="0.25">
      <c r="A14" s="237" t="s">
        <v>70</v>
      </c>
      <c r="B14" s="238">
        <v>2</v>
      </c>
      <c r="C14" s="238">
        <v>16250</v>
      </c>
      <c r="D14" s="239">
        <f>C14/C20*100</f>
        <v>11.896046852122986</v>
      </c>
      <c r="E14" s="239"/>
      <c r="F14" s="240">
        <v>0</v>
      </c>
      <c r="G14" s="240">
        <v>0</v>
      </c>
      <c r="H14" s="239">
        <f t="shared" si="6"/>
        <v>100</v>
      </c>
      <c r="I14" s="240">
        <v>0</v>
      </c>
      <c r="J14" s="240">
        <v>0</v>
      </c>
      <c r="K14" s="243">
        <f t="shared" si="2"/>
        <v>100</v>
      </c>
      <c r="L14" s="242" t="s">
        <v>70</v>
      </c>
      <c r="M14" s="230">
        <v>0</v>
      </c>
      <c r="N14" s="230">
        <v>0</v>
      </c>
      <c r="O14" s="230">
        <v>2</v>
      </c>
      <c r="P14" s="230">
        <v>0</v>
      </c>
      <c r="Q14" s="230">
        <v>0</v>
      </c>
      <c r="R14" s="230">
        <f>SUM(M14:Q14)</f>
        <v>2</v>
      </c>
    </row>
    <row r="15" spans="1:18" ht="21.75" customHeight="1" x14ac:dyDescent="0.25">
      <c r="A15" s="237" t="s">
        <v>71</v>
      </c>
      <c r="B15" s="238">
        <v>5</v>
      </c>
      <c r="C15" s="238">
        <v>21055</v>
      </c>
      <c r="D15" s="239">
        <f>C15/C20*100</f>
        <v>15.413616398243047</v>
      </c>
      <c r="E15" s="239"/>
      <c r="F15" s="240">
        <v>0</v>
      </c>
      <c r="G15" s="240">
        <v>0</v>
      </c>
      <c r="H15" s="239">
        <f t="shared" si="6"/>
        <v>100</v>
      </c>
      <c r="I15" s="240">
        <v>0</v>
      </c>
      <c r="J15" s="240">
        <v>0</v>
      </c>
      <c r="K15" s="243">
        <f t="shared" si="2"/>
        <v>100</v>
      </c>
      <c r="L15" s="242" t="s">
        <v>71</v>
      </c>
      <c r="M15" s="230">
        <v>0</v>
      </c>
      <c r="N15" s="230">
        <v>0</v>
      </c>
      <c r="O15" s="230">
        <v>5</v>
      </c>
      <c r="P15" s="230">
        <v>0</v>
      </c>
      <c r="Q15" s="230">
        <v>0</v>
      </c>
      <c r="R15" s="230">
        <f t="shared" si="3"/>
        <v>5</v>
      </c>
    </row>
    <row r="16" spans="1:18" ht="21.75" customHeight="1" x14ac:dyDescent="0.25">
      <c r="A16" s="237" t="s">
        <v>72</v>
      </c>
      <c r="B16" s="238">
        <v>3</v>
      </c>
      <c r="C16" s="238">
        <v>4300</v>
      </c>
      <c r="D16" s="239">
        <f>C16/C20*100</f>
        <v>3.1478770131771596</v>
      </c>
      <c r="E16" s="239"/>
      <c r="F16" s="240">
        <v>0</v>
      </c>
      <c r="G16" s="240">
        <v>0</v>
      </c>
      <c r="H16" s="239">
        <f t="shared" si="6"/>
        <v>100</v>
      </c>
      <c r="I16" s="240">
        <v>0</v>
      </c>
      <c r="J16" s="240">
        <v>0</v>
      </c>
      <c r="K16" s="243">
        <f t="shared" si="2"/>
        <v>100</v>
      </c>
      <c r="L16" s="242" t="s">
        <v>72</v>
      </c>
      <c r="M16" s="230">
        <v>0</v>
      </c>
      <c r="N16" s="230">
        <v>0</v>
      </c>
      <c r="O16" s="230">
        <v>3</v>
      </c>
      <c r="P16" s="230">
        <v>0</v>
      </c>
      <c r="Q16" s="230">
        <v>0</v>
      </c>
      <c r="R16" s="230">
        <f t="shared" si="3"/>
        <v>3</v>
      </c>
    </row>
    <row r="17" spans="1:18" ht="21.75" customHeight="1" x14ac:dyDescent="0.25">
      <c r="A17" s="237" t="s">
        <v>73</v>
      </c>
      <c r="B17" s="238">
        <v>3</v>
      </c>
      <c r="C17" s="246">
        <v>5200</v>
      </c>
      <c r="D17" s="239">
        <f>C17/C20*100</f>
        <v>3.8067349926793561</v>
      </c>
      <c r="E17" s="239"/>
      <c r="F17" s="240">
        <v>0</v>
      </c>
      <c r="G17" s="240">
        <v>0</v>
      </c>
      <c r="H17" s="239">
        <f t="shared" si="6"/>
        <v>100</v>
      </c>
      <c r="I17" s="240">
        <f t="shared" si="5"/>
        <v>0</v>
      </c>
      <c r="J17" s="240">
        <v>0</v>
      </c>
      <c r="K17" s="243">
        <f t="shared" si="2"/>
        <v>100</v>
      </c>
      <c r="L17" s="242" t="s">
        <v>73</v>
      </c>
      <c r="M17" s="230">
        <v>0</v>
      </c>
      <c r="N17" s="230">
        <v>0</v>
      </c>
      <c r="O17" s="230">
        <v>3</v>
      </c>
      <c r="P17" s="230">
        <v>0</v>
      </c>
      <c r="Q17" s="230">
        <v>0</v>
      </c>
      <c r="R17" s="230">
        <f t="shared" si="3"/>
        <v>3</v>
      </c>
    </row>
    <row r="18" spans="1:18" ht="21.75" customHeight="1" x14ac:dyDescent="0.25">
      <c r="A18" s="247" t="s">
        <v>74</v>
      </c>
      <c r="B18" s="238">
        <v>5</v>
      </c>
      <c r="C18" s="248">
        <v>2965</v>
      </c>
      <c r="D18" s="239">
        <f>C18/C20*100</f>
        <v>2.170571010248902</v>
      </c>
      <c r="E18" s="249"/>
      <c r="F18" s="240">
        <f t="shared" ref="F18:F19" si="7">M18/B18*100</f>
        <v>0</v>
      </c>
      <c r="G18" s="240">
        <f>N18/$B$18*100</f>
        <v>0</v>
      </c>
      <c r="H18" s="240">
        <f>O18/$B$18*100</f>
        <v>0</v>
      </c>
      <c r="I18" s="239">
        <f t="shared" si="5"/>
        <v>100</v>
      </c>
      <c r="J18" s="240">
        <f t="shared" ref="J18" si="8">Q18/B18*100</f>
        <v>0</v>
      </c>
      <c r="K18" s="243">
        <f t="shared" si="2"/>
        <v>100</v>
      </c>
      <c r="L18" s="250" t="s">
        <v>74</v>
      </c>
      <c r="M18" s="230">
        <v>0</v>
      </c>
      <c r="N18" s="230">
        <v>0</v>
      </c>
      <c r="O18" s="230">
        <v>0</v>
      </c>
      <c r="P18" s="230">
        <v>5</v>
      </c>
      <c r="Q18" s="230">
        <v>0</v>
      </c>
      <c r="R18" s="230">
        <f t="shared" si="3"/>
        <v>5</v>
      </c>
    </row>
    <row r="19" spans="1:18" ht="21.75" customHeight="1" x14ac:dyDescent="0.25">
      <c r="A19" s="251" t="s">
        <v>75</v>
      </c>
      <c r="B19" s="128">
        <v>2</v>
      </c>
      <c r="C19" s="252">
        <v>8850</v>
      </c>
      <c r="D19" s="249">
        <f>C19/C20*100</f>
        <v>6.4787701317715953</v>
      </c>
      <c r="E19" s="249"/>
      <c r="F19" s="249">
        <f t="shared" si="7"/>
        <v>100</v>
      </c>
      <c r="G19" s="253">
        <v>0</v>
      </c>
      <c r="H19" s="249">
        <f t="shared" si="6"/>
        <v>100</v>
      </c>
      <c r="I19" s="253">
        <v>0</v>
      </c>
      <c r="J19" s="253">
        <v>0</v>
      </c>
      <c r="K19" s="243">
        <f t="shared" si="2"/>
        <v>200</v>
      </c>
      <c r="L19" s="254" t="s">
        <v>75</v>
      </c>
      <c r="M19" s="230">
        <v>2</v>
      </c>
      <c r="N19" s="230">
        <v>0</v>
      </c>
      <c r="O19" s="230">
        <v>2</v>
      </c>
      <c r="P19" s="230">
        <v>0</v>
      </c>
      <c r="Q19" s="230">
        <v>0</v>
      </c>
      <c r="R19" s="230">
        <f t="shared" si="3"/>
        <v>4</v>
      </c>
    </row>
    <row r="20" spans="1:18" ht="21" customHeight="1" thickBot="1" x14ac:dyDescent="0.3">
      <c r="A20" s="255" t="s">
        <v>122</v>
      </c>
      <c r="B20" s="175">
        <f>SUM(B5:B19)</f>
        <v>43</v>
      </c>
      <c r="C20" s="256">
        <f>SUM(C5:C19)</f>
        <v>136600</v>
      </c>
      <c r="D20" s="180">
        <v>100</v>
      </c>
      <c r="E20" s="180"/>
      <c r="F20" s="178">
        <f>M20/B20*100</f>
        <v>9.3023255813953494</v>
      </c>
      <c r="G20" s="178">
        <f>N20/B20*100</f>
        <v>13.953488372093023</v>
      </c>
      <c r="H20" s="178">
        <f>O20/B20*100</f>
        <v>62.790697674418603</v>
      </c>
      <c r="I20" s="178">
        <f>P20/B20*100</f>
        <v>23.255813953488371</v>
      </c>
      <c r="J20" s="178">
        <f>Q20/B20*100</f>
        <v>2.3255813953488373</v>
      </c>
      <c r="K20" s="243">
        <f t="shared" si="2"/>
        <v>111.62790697674417</v>
      </c>
      <c r="L20" s="257" t="s">
        <v>76</v>
      </c>
      <c r="M20" s="230">
        <f>SUM(M6:M19)</f>
        <v>4</v>
      </c>
      <c r="N20" s="230">
        <f>SUM(N6:N19)</f>
        <v>6</v>
      </c>
      <c r="O20" s="230">
        <f>SUM(O6:O19)</f>
        <v>27</v>
      </c>
      <c r="P20" s="230">
        <f>SUM(P6:P19)</f>
        <v>10</v>
      </c>
      <c r="Q20" s="230">
        <f>SUM(Q6:Q19)</f>
        <v>1</v>
      </c>
      <c r="R20" s="230">
        <f t="shared" si="3"/>
        <v>48</v>
      </c>
    </row>
    <row r="21" spans="1:18" ht="5.25" customHeight="1" thickTop="1" x14ac:dyDescent="0.25">
      <c r="A21" s="307"/>
      <c r="B21" s="306"/>
      <c r="C21" s="306"/>
      <c r="D21" s="306"/>
      <c r="E21" s="306"/>
      <c r="F21" s="442"/>
      <c r="G21" s="442"/>
      <c r="H21" s="442"/>
      <c r="I21" s="258"/>
      <c r="J21" s="258"/>
      <c r="K21" s="258"/>
      <c r="L21" s="258"/>
      <c r="M21" s="258"/>
      <c r="N21" s="258"/>
      <c r="O21" s="258"/>
    </row>
    <row r="22" spans="1:18" s="266" customFormat="1" ht="16.5" customHeight="1" x14ac:dyDescent="0.2">
      <c r="A22" s="443" t="s">
        <v>99</v>
      </c>
      <c r="B22" s="443"/>
      <c r="C22" s="443"/>
      <c r="D22" s="443"/>
      <c r="E22" s="443"/>
      <c r="F22" s="443"/>
      <c r="G22" s="443"/>
      <c r="H22" s="443"/>
      <c r="I22" s="443"/>
      <c r="J22" s="443"/>
      <c r="K22" s="443"/>
      <c r="L22" s="443"/>
      <c r="M22" s="443"/>
      <c r="N22" s="443"/>
      <c r="O22" s="443"/>
    </row>
    <row r="23" spans="1:18" s="266" customFormat="1" ht="16.5" customHeight="1" x14ac:dyDescent="0.2">
      <c r="A23" s="338"/>
      <c r="B23" s="338"/>
      <c r="C23" s="338"/>
      <c r="D23" s="338"/>
      <c r="E23" s="338"/>
      <c r="F23" s="338"/>
      <c r="G23" s="338"/>
      <c r="H23" s="338"/>
      <c r="I23" s="338"/>
      <c r="J23" s="338"/>
      <c r="K23" s="338"/>
      <c r="L23" s="338"/>
      <c r="M23" s="338"/>
      <c r="N23" s="338"/>
      <c r="O23" s="338"/>
    </row>
    <row r="24" spans="1:18" s="266" customFormat="1" ht="15.75" customHeight="1" x14ac:dyDescent="0.2">
      <c r="A24" s="431" t="s">
        <v>29</v>
      </c>
      <c r="B24" s="431"/>
      <c r="C24" s="431"/>
      <c r="D24" s="228">
        <v>53</v>
      </c>
      <c r="E24" s="202"/>
      <c r="F24" s="202"/>
      <c r="G24" s="202"/>
      <c r="H24" s="202"/>
      <c r="I24" s="202"/>
      <c r="J24" s="202"/>
      <c r="K24" s="203"/>
      <c r="L24" s="203"/>
      <c r="M24" s="204"/>
      <c r="N24" s="204"/>
      <c r="O24" s="204"/>
    </row>
  </sheetData>
  <mergeCells count="12">
    <mergeCell ref="M3:R3"/>
    <mergeCell ref="A24:C24"/>
    <mergeCell ref="A1:J1"/>
    <mergeCell ref="A2:I2"/>
    <mergeCell ref="A3:A4"/>
    <mergeCell ref="B3:B4"/>
    <mergeCell ref="C3:D3"/>
    <mergeCell ref="E3:E4"/>
    <mergeCell ref="F3:J3"/>
    <mergeCell ref="F21:H21"/>
    <mergeCell ref="A22:O22"/>
    <mergeCell ref="L3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rightToLeft="1" view="pageBreakPreview" zoomScaleSheetLayoutView="100" workbookViewId="0">
      <selection activeCell="L8" sqref="L8"/>
    </sheetView>
  </sheetViews>
  <sheetFormatPr defaultRowHeight="14.25" x14ac:dyDescent="0.2"/>
  <cols>
    <col min="1" max="1" width="12.28515625" style="93" customWidth="1"/>
    <col min="2" max="2" width="11" style="117" customWidth="1"/>
    <col min="3" max="5" width="8.7109375" style="93" customWidth="1"/>
    <col min="6" max="6" width="7.7109375" style="93" customWidth="1"/>
    <col min="7" max="7" width="8.7109375" style="93" customWidth="1"/>
    <col min="8" max="8" width="9.7109375" style="93" customWidth="1"/>
    <col min="9" max="9" width="0.85546875" style="93" customWidth="1"/>
    <col min="10" max="11" width="7.7109375" style="93" customWidth="1"/>
    <col min="12" max="12" width="7.140625" style="93" customWidth="1"/>
    <col min="13" max="13" width="6.5703125" style="93" customWidth="1"/>
    <col min="14" max="14" width="7.7109375" style="93" customWidth="1"/>
    <col min="15" max="15" width="8.7109375" style="93" customWidth="1"/>
    <col min="16" max="16" width="11.7109375" style="93" customWidth="1"/>
    <col min="17" max="16384" width="9.140625" style="93"/>
  </cols>
  <sheetData>
    <row r="1" spans="1:17" ht="17.25" customHeight="1" x14ac:dyDescent="0.2">
      <c r="A1" s="404" t="s">
        <v>146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</row>
    <row r="2" spans="1:17" ht="15" customHeight="1" thickBot="1" x14ac:dyDescent="0.25">
      <c r="A2" s="448" t="s">
        <v>93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134"/>
    </row>
    <row r="3" spans="1:17" ht="36" customHeight="1" thickTop="1" x14ac:dyDescent="0.2">
      <c r="A3" s="407" t="s">
        <v>44</v>
      </c>
      <c r="B3" s="449" t="s">
        <v>120</v>
      </c>
      <c r="C3" s="447" t="s">
        <v>168</v>
      </c>
      <c r="D3" s="447"/>
      <c r="E3" s="447"/>
      <c r="F3" s="447"/>
      <c r="G3" s="447"/>
      <c r="H3" s="447"/>
      <c r="I3" s="410"/>
      <c r="J3" s="447" t="s">
        <v>108</v>
      </c>
      <c r="K3" s="447"/>
      <c r="L3" s="447"/>
      <c r="M3" s="447"/>
      <c r="N3" s="447"/>
      <c r="O3" s="447"/>
      <c r="P3" s="445" t="s">
        <v>169</v>
      </c>
    </row>
    <row r="4" spans="1:17" ht="24.75" customHeight="1" x14ac:dyDescent="0.2">
      <c r="A4" s="408"/>
      <c r="B4" s="450"/>
      <c r="C4" s="343" t="s">
        <v>104</v>
      </c>
      <c r="D4" s="343" t="s">
        <v>105</v>
      </c>
      <c r="E4" s="343" t="s">
        <v>106</v>
      </c>
      <c r="F4" s="343" t="s">
        <v>107</v>
      </c>
      <c r="G4" s="343" t="s">
        <v>166</v>
      </c>
      <c r="H4" s="343" t="s">
        <v>0</v>
      </c>
      <c r="I4" s="412"/>
      <c r="J4" s="343" t="s">
        <v>104</v>
      </c>
      <c r="K4" s="343" t="s">
        <v>105</v>
      </c>
      <c r="L4" s="343" t="s">
        <v>106</v>
      </c>
      <c r="M4" s="343" t="s">
        <v>107</v>
      </c>
      <c r="N4" s="343" t="s">
        <v>166</v>
      </c>
      <c r="O4" s="344" t="s">
        <v>170</v>
      </c>
      <c r="P4" s="446"/>
    </row>
    <row r="5" spans="1:17" ht="22.5" customHeight="1" x14ac:dyDescent="0.2">
      <c r="A5" s="220" t="s">
        <v>60</v>
      </c>
      <c r="B5" s="232">
        <v>0</v>
      </c>
      <c r="C5" s="232">
        <v>0</v>
      </c>
      <c r="D5" s="232">
        <v>0</v>
      </c>
      <c r="E5" s="234">
        <v>0</v>
      </c>
      <c r="F5" s="232">
        <v>0</v>
      </c>
      <c r="G5" s="232">
        <v>0</v>
      </c>
      <c r="H5" s="232">
        <v>0</v>
      </c>
      <c r="I5" s="232"/>
      <c r="J5" s="233">
        <v>0</v>
      </c>
      <c r="K5" s="233">
        <v>0</v>
      </c>
      <c r="L5" s="233">
        <v>0</v>
      </c>
      <c r="M5" s="233">
        <v>0</v>
      </c>
      <c r="N5" s="233">
        <v>0</v>
      </c>
      <c r="O5" s="233">
        <v>0</v>
      </c>
      <c r="P5" s="233">
        <v>0</v>
      </c>
    </row>
    <row r="6" spans="1:17" ht="22.5" customHeight="1" x14ac:dyDescent="0.2">
      <c r="A6" s="221" t="s">
        <v>62</v>
      </c>
      <c r="B6" s="238">
        <v>3</v>
      </c>
      <c r="C6" s="259">
        <v>79809</v>
      </c>
      <c r="D6" s="259">
        <v>826</v>
      </c>
      <c r="E6" s="259">
        <v>17324</v>
      </c>
      <c r="F6" s="259">
        <v>800</v>
      </c>
      <c r="G6" s="259">
        <v>43</v>
      </c>
      <c r="H6" s="259">
        <f>SUM(C6:G6)</f>
        <v>98802</v>
      </c>
      <c r="I6" s="239"/>
      <c r="J6" s="260">
        <v>80.8</v>
      </c>
      <c r="K6" s="260">
        <f t="shared" ref="K6:M6" si="0">D6/$H$6*100</f>
        <v>0.83601546527398241</v>
      </c>
      <c r="L6" s="260">
        <f t="shared" si="0"/>
        <v>17.534058015019937</v>
      </c>
      <c r="M6" s="260">
        <f t="shared" si="0"/>
        <v>0.80970020849780378</v>
      </c>
      <c r="N6" s="260">
        <v>0.1</v>
      </c>
      <c r="O6" s="260">
        <v>100</v>
      </c>
      <c r="P6" s="260">
        <f>H6/$H$20*100</f>
        <v>18.576134286939062</v>
      </c>
      <c r="Q6" s="135"/>
    </row>
    <row r="7" spans="1:17" ht="22.5" customHeight="1" x14ac:dyDescent="0.2">
      <c r="A7" s="221" t="s">
        <v>63</v>
      </c>
      <c r="B7" s="238">
        <v>2</v>
      </c>
      <c r="C7" s="259">
        <v>11082</v>
      </c>
      <c r="D7" s="259">
        <v>919</v>
      </c>
      <c r="E7" s="259">
        <v>1151</v>
      </c>
      <c r="F7" s="259">
        <v>30</v>
      </c>
      <c r="G7" s="259">
        <v>0</v>
      </c>
      <c r="H7" s="259">
        <f>SUM(C7:G7)</f>
        <v>13182</v>
      </c>
      <c r="I7" s="239"/>
      <c r="J7" s="240">
        <f>C7/$H$7*100</f>
        <v>84.069185252617203</v>
      </c>
      <c r="K7" s="240">
        <f t="shared" ref="K7:N7" si="1">D7/$H$7*100</f>
        <v>6.971627977545138</v>
      </c>
      <c r="L7" s="240">
        <f t="shared" si="1"/>
        <v>8.7316037020179031</v>
      </c>
      <c r="M7" s="240">
        <f t="shared" si="1"/>
        <v>0.22758306781975418</v>
      </c>
      <c r="N7" s="240">
        <f t="shared" si="1"/>
        <v>0</v>
      </c>
      <c r="O7" s="260">
        <f t="shared" ref="O7:O19" si="2">SUM(J7:N7)</f>
        <v>100</v>
      </c>
      <c r="P7" s="260">
        <f t="shared" ref="P7:P19" si="3">H7/$H$20*100</f>
        <v>2.478397220404756</v>
      </c>
    </row>
    <row r="8" spans="1:17" ht="22.5" customHeight="1" x14ac:dyDescent="0.2">
      <c r="A8" s="221" t="s">
        <v>64</v>
      </c>
      <c r="B8" s="238">
        <v>4</v>
      </c>
      <c r="C8" s="259">
        <v>7510</v>
      </c>
      <c r="D8" s="259">
        <v>3340</v>
      </c>
      <c r="E8" s="259">
        <v>640</v>
      </c>
      <c r="F8" s="259">
        <v>0</v>
      </c>
      <c r="G8" s="259">
        <v>0</v>
      </c>
      <c r="H8" s="259">
        <f>SUM(C8:G8)</f>
        <v>11490</v>
      </c>
      <c r="I8" s="239"/>
      <c r="J8" s="240">
        <v>65.3</v>
      </c>
      <c r="K8" s="240">
        <f t="shared" ref="K8:N8" si="4">D8/$H$8*100</f>
        <v>29.068755439512621</v>
      </c>
      <c r="L8" s="240">
        <v>5.6</v>
      </c>
      <c r="M8" s="240">
        <f t="shared" si="4"/>
        <v>0</v>
      </c>
      <c r="N8" s="240">
        <f t="shared" si="4"/>
        <v>0</v>
      </c>
      <c r="O8" s="260">
        <v>100</v>
      </c>
      <c r="P8" s="260">
        <f t="shared" si="3"/>
        <v>2.1602779595244006</v>
      </c>
    </row>
    <row r="9" spans="1:17" ht="22.5" customHeight="1" x14ac:dyDescent="0.2">
      <c r="A9" s="221" t="s">
        <v>65</v>
      </c>
      <c r="B9" s="238">
        <v>3</v>
      </c>
      <c r="C9" s="259">
        <v>70725</v>
      </c>
      <c r="D9" s="259">
        <v>7245</v>
      </c>
      <c r="E9" s="259">
        <v>14970</v>
      </c>
      <c r="F9" s="259">
        <v>1035</v>
      </c>
      <c r="G9" s="259">
        <v>0</v>
      </c>
      <c r="H9" s="259">
        <f>SUM(C9:G9)</f>
        <v>93975</v>
      </c>
      <c r="I9" s="239"/>
      <c r="J9" s="240">
        <f>C9/$H$9*100</f>
        <v>75.259377494014373</v>
      </c>
      <c r="K9" s="240">
        <f t="shared" ref="K9:N9" si="5">D9/$H$9*100</f>
        <v>7.7094972067039107</v>
      </c>
      <c r="L9" s="240">
        <f t="shared" si="5"/>
        <v>15.929768555466881</v>
      </c>
      <c r="M9" s="240">
        <f t="shared" si="5"/>
        <v>1.1013567438148444</v>
      </c>
      <c r="N9" s="240">
        <f t="shared" si="5"/>
        <v>0</v>
      </c>
      <c r="O9" s="260">
        <f t="shared" si="2"/>
        <v>100.00000000000001</v>
      </c>
      <c r="P9" s="260">
        <f t="shared" si="3"/>
        <v>17.668591927441735</v>
      </c>
    </row>
    <row r="10" spans="1:17" ht="22.5" customHeight="1" x14ac:dyDescent="0.2">
      <c r="A10" s="221" t="s">
        <v>66</v>
      </c>
      <c r="B10" s="238">
        <v>7</v>
      </c>
      <c r="C10" s="259">
        <v>32458</v>
      </c>
      <c r="D10" s="259">
        <v>7031</v>
      </c>
      <c r="E10" s="259">
        <v>21486</v>
      </c>
      <c r="F10" s="259">
        <v>882</v>
      </c>
      <c r="G10" s="259">
        <v>15</v>
      </c>
      <c r="H10" s="259">
        <f>SUM(C10:G10)</f>
        <v>61872</v>
      </c>
      <c r="I10" s="239"/>
      <c r="J10" s="240">
        <f>C10/$H$10*100</f>
        <v>52.459917248513058</v>
      </c>
      <c r="K10" s="240">
        <f t="shared" ref="K10:N10" si="6">D10/$H$10*100</f>
        <v>11.363783294543573</v>
      </c>
      <c r="L10" s="240">
        <f t="shared" si="6"/>
        <v>34.72653219550039</v>
      </c>
      <c r="M10" s="240">
        <f t="shared" si="6"/>
        <v>1.4255236617532971</v>
      </c>
      <c r="N10" s="240">
        <f t="shared" si="6"/>
        <v>2.4243599689681924E-2</v>
      </c>
      <c r="O10" s="260">
        <f t="shared" si="2"/>
        <v>100</v>
      </c>
      <c r="P10" s="260">
        <f t="shared" si="3"/>
        <v>11.632786589355414</v>
      </c>
    </row>
    <row r="11" spans="1:17" ht="22.5" customHeight="1" x14ac:dyDescent="0.2">
      <c r="A11" s="221" t="s">
        <v>67</v>
      </c>
      <c r="B11" s="245">
        <v>0</v>
      </c>
      <c r="C11" s="232">
        <v>0</v>
      </c>
      <c r="D11" s="232">
        <v>0</v>
      </c>
      <c r="E11" s="234">
        <v>0</v>
      </c>
      <c r="F11" s="232">
        <v>0</v>
      </c>
      <c r="G11" s="232">
        <v>0</v>
      </c>
      <c r="H11" s="232">
        <v>0</v>
      </c>
      <c r="I11" s="239"/>
      <c r="J11" s="240">
        <v>0</v>
      </c>
      <c r="K11" s="240">
        <v>0</v>
      </c>
      <c r="L11" s="240">
        <v>0</v>
      </c>
      <c r="M11" s="240">
        <v>0</v>
      </c>
      <c r="N11" s="240">
        <v>0</v>
      </c>
      <c r="O11" s="240">
        <v>0</v>
      </c>
      <c r="P11" s="240">
        <f t="shared" si="3"/>
        <v>0</v>
      </c>
    </row>
    <row r="12" spans="1:17" ht="22.5" customHeight="1" x14ac:dyDescent="0.2">
      <c r="A12" s="221" t="s">
        <v>68</v>
      </c>
      <c r="B12" s="238">
        <v>3</v>
      </c>
      <c r="C12" s="259">
        <v>4805</v>
      </c>
      <c r="D12" s="259">
        <v>2914</v>
      </c>
      <c r="E12" s="259">
        <v>8345</v>
      </c>
      <c r="F12" s="259">
        <v>0</v>
      </c>
      <c r="G12" s="259">
        <v>0</v>
      </c>
      <c r="H12" s="259">
        <f t="shared" ref="H12:H18" si="7">SUM(C12:G12)</f>
        <v>16064</v>
      </c>
      <c r="I12" s="239"/>
      <c r="J12" s="240">
        <f>C12/$H$12*100</f>
        <v>29.911603585657371</v>
      </c>
      <c r="K12" s="240">
        <f t="shared" ref="K12:N12" si="8">D12/$H$12*100</f>
        <v>18.139940239043824</v>
      </c>
      <c r="L12" s="240">
        <v>52</v>
      </c>
      <c r="M12" s="240">
        <f t="shared" si="8"/>
        <v>0</v>
      </c>
      <c r="N12" s="240">
        <f t="shared" si="8"/>
        <v>0</v>
      </c>
      <c r="O12" s="260">
        <v>100</v>
      </c>
      <c r="P12" s="260">
        <f t="shared" si="3"/>
        <v>3.0202528408877258</v>
      </c>
    </row>
    <row r="13" spans="1:17" ht="22.5" customHeight="1" x14ac:dyDescent="0.2">
      <c r="A13" s="221" t="s">
        <v>69</v>
      </c>
      <c r="B13" s="238">
        <v>1</v>
      </c>
      <c r="C13" s="259">
        <v>5100</v>
      </c>
      <c r="D13" s="259">
        <v>3900</v>
      </c>
      <c r="E13" s="259">
        <v>900</v>
      </c>
      <c r="F13" s="259">
        <v>0</v>
      </c>
      <c r="G13" s="259">
        <v>0</v>
      </c>
      <c r="H13" s="259">
        <f t="shared" si="7"/>
        <v>9900</v>
      </c>
      <c r="I13" s="239"/>
      <c r="J13" s="240">
        <f>C13/$H$13*100</f>
        <v>51.515151515151516</v>
      </c>
      <c r="K13" s="240">
        <f t="shared" ref="K13:N13" si="9">D13/$H$13*100</f>
        <v>39.393939393939391</v>
      </c>
      <c r="L13" s="240">
        <f t="shared" si="9"/>
        <v>9.0909090909090917</v>
      </c>
      <c r="M13" s="240">
        <f t="shared" si="9"/>
        <v>0</v>
      </c>
      <c r="N13" s="240">
        <f t="shared" si="9"/>
        <v>0</v>
      </c>
      <c r="O13" s="260">
        <f t="shared" si="2"/>
        <v>100</v>
      </c>
      <c r="P13" s="260">
        <f t="shared" si="3"/>
        <v>1.8613361008956977</v>
      </c>
    </row>
    <row r="14" spans="1:17" ht="22.5" customHeight="1" x14ac:dyDescent="0.2">
      <c r="A14" s="221" t="s">
        <v>70</v>
      </c>
      <c r="B14" s="238">
        <v>2</v>
      </c>
      <c r="C14" s="259">
        <v>68139</v>
      </c>
      <c r="D14" s="259">
        <v>12534</v>
      </c>
      <c r="E14" s="259">
        <v>16470</v>
      </c>
      <c r="F14" s="259">
        <v>4418</v>
      </c>
      <c r="G14" s="259">
        <v>1611</v>
      </c>
      <c r="H14" s="259">
        <f t="shared" si="7"/>
        <v>103172</v>
      </c>
      <c r="I14" s="239"/>
      <c r="J14" s="240">
        <f>C14/$H$14*100</f>
        <v>66.044081727600513</v>
      </c>
      <c r="K14" s="240">
        <f t="shared" ref="K14:N14" si="10">D14/$H$14*100</f>
        <v>12.148644981196449</v>
      </c>
      <c r="L14" s="240">
        <f t="shared" si="10"/>
        <v>15.963633543984802</v>
      </c>
      <c r="M14" s="240">
        <f t="shared" si="10"/>
        <v>4.282169580894041</v>
      </c>
      <c r="N14" s="240">
        <f t="shared" si="10"/>
        <v>1.5614701663241966</v>
      </c>
      <c r="O14" s="260">
        <f t="shared" si="2"/>
        <v>100</v>
      </c>
      <c r="P14" s="260">
        <f t="shared" si="3"/>
        <v>19.397754363799081</v>
      </c>
    </row>
    <row r="15" spans="1:17" ht="22.5" customHeight="1" x14ac:dyDescent="0.2">
      <c r="A15" s="221" t="s">
        <v>71</v>
      </c>
      <c r="B15" s="238">
        <v>5</v>
      </c>
      <c r="C15" s="259">
        <v>16940</v>
      </c>
      <c r="D15" s="259">
        <v>1571</v>
      </c>
      <c r="E15" s="259">
        <v>15373</v>
      </c>
      <c r="F15" s="259">
        <v>1047</v>
      </c>
      <c r="G15" s="259">
        <v>2905</v>
      </c>
      <c r="H15" s="259">
        <f t="shared" si="7"/>
        <v>37836</v>
      </c>
      <c r="I15" s="239"/>
      <c r="J15" s="240">
        <f>C15/$H$15*100</f>
        <v>44.772174648482924</v>
      </c>
      <c r="K15" s="240">
        <f t="shared" ref="K15:N15" si="11">D15/$H$15*100</f>
        <v>4.1521302463262497</v>
      </c>
      <c r="L15" s="240">
        <f t="shared" si="11"/>
        <v>40.630616344222432</v>
      </c>
      <c r="M15" s="240">
        <v>2.7</v>
      </c>
      <c r="N15" s="240">
        <f t="shared" si="11"/>
        <v>7.67787292525637</v>
      </c>
      <c r="O15" s="260">
        <v>100</v>
      </c>
      <c r="P15" s="260">
        <f t="shared" si="3"/>
        <v>7.1136881528777378</v>
      </c>
    </row>
    <row r="16" spans="1:17" ht="22.5" customHeight="1" x14ac:dyDescent="0.2">
      <c r="A16" s="221" t="s">
        <v>72</v>
      </c>
      <c r="B16" s="238">
        <v>3</v>
      </c>
      <c r="C16" s="259">
        <v>11540</v>
      </c>
      <c r="D16" s="259">
        <v>13780</v>
      </c>
      <c r="E16" s="259">
        <v>5330</v>
      </c>
      <c r="F16" s="259">
        <v>1520</v>
      </c>
      <c r="G16" s="259">
        <v>1270</v>
      </c>
      <c r="H16" s="259">
        <f t="shared" si="7"/>
        <v>33440</v>
      </c>
      <c r="I16" s="239"/>
      <c r="J16" s="240">
        <f>C16/$H$16*100</f>
        <v>34.509569377990431</v>
      </c>
      <c r="K16" s="240">
        <f t="shared" ref="K16:N16" si="12">D16/$H$16*100</f>
        <v>41.208133971291865</v>
      </c>
      <c r="L16" s="240">
        <v>16</v>
      </c>
      <c r="M16" s="240">
        <f t="shared" si="12"/>
        <v>4.5454545454545459</v>
      </c>
      <c r="N16" s="240">
        <f t="shared" si="12"/>
        <v>3.7978468899521527</v>
      </c>
      <c r="O16" s="260">
        <v>100</v>
      </c>
      <c r="P16" s="260">
        <f t="shared" si="3"/>
        <v>6.2871797185810223</v>
      </c>
    </row>
    <row r="17" spans="1:23" ht="22.5" customHeight="1" x14ac:dyDescent="0.2">
      <c r="A17" s="221" t="s">
        <v>73</v>
      </c>
      <c r="B17" s="238">
        <v>3</v>
      </c>
      <c r="C17" s="261">
        <v>3462</v>
      </c>
      <c r="D17" s="261">
        <v>336</v>
      </c>
      <c r="E17" s="261">
        <v>11808</v>
      </c>
      <c r="F17" s="261">
        <v>725</v>
      </c>
      <c r="G17" s="261">
        <v>192</v>
      </c>
      <c r="H17" s="261">
        <f t="shared" si="7"/>
        <v>16523</v>
      </c>
      <c r="I17" s="262"/>
      <c r="J17" s="240">
        <f>C17/$H$17*100</f>
        <v>20.952611511226774</v>
      </c>
      <c r="K17" s="240">
        <f t="shared" ref="K17:M17" si="13">D17/$H$17*100</f>
        <v>2.0335290201537251</v>
      </c>
      <c r="L17" s="240">
        <f t="shared" si="13"/>
        <v>71.464019851116618</v>
      </c>
      <c r="M17" s="240">
        <f t="shared" si="13"/>
        <v>4.387823034557889</v>
      </c>
      <c r="N17" s="240">
        <v>1.1000000000000001</v>
      </c>
      <c r="O17" s="260">
        <v>100</v>
      </c>
      <c r="P17" s="260">
        <f t="shared" si="3"/>
        <v>3.1065511510201627</v>
      </c>
      <c r="R17" s="99"/>
      <c r="S17" s="121"/>
      <c r="T17" s="121"/>
      <c r="U17" s="121"/>
      <c r="V17" s="121"/>
      <c r="W17" s="121"/>
    </row>
    <row r="18" spans="1:23" ht="22.5" customHeight="1" x14ac:dyDescent="0.2">
      <c r="A18" s="222" t="s">
        <v>74</v>
      </c>
      <c r="B18" s="238">
        <v>5</v>
      </c>
      <c r="C18" s="259">
        <v>7095</v>
      </c>
      <c r="D18" s="259">
        <v>0</v>
      </c>
      <c r="E18" s="259">
        <v>4345</v>
      </c>
      <c r="F18" s="259">
        <v>0</v>
      </c>
      <c r="G18" s="259">
        <v>0</v>
      </c>
      <c r="H18" s="259">
        <f t="shared" si="7"/>
        <v>11440</v>
      </c>
      <c r="I18" s="249"/>
      <c r="J18" s="240">
        <f>C18/$H$18*100</f>
        <v>62.019230769230774</v>
      </c>
      <c r="K18" s="240">
        <f t="shared" ref="K18:N18" si="14">D18/$H$18*100</f>
        <v>0</v>
      </c>
      <c r="L18" s="240">
        <f t="shared" si="14"/>
        <v>37.980769230769226</v>
      </c>
      <c r="M18" s="240">
        <f t="shared" si="14"/>
        <v>0</v>
      </c>
      <c r="N18" s="240">
        <f t="shared" si="14"/>
        <v>0</v>
      </c>
      <c r="O18" s="260">
        <f t="shared" si="2"/>
        <v>100</v>
      </c>
      <c r="P18" s="260">
        <v>2.1</v>
      </c>
    </row>
    <row r="19" spans="1:23" ht="22.5" customHeight="1" x14ac:dyDescent="0.2">
      <c r="A19" s="224" t="s">
        <v>75</v>
      </c>
      <c r="B19" s="248">
        <v>2</v>
      </c>
      <c r="C19" s="259">
        <v>9360</v>
      </c>
      <c r="D19" s="264">
        <v>6500</v>
      </c>
      <c r="E19" s="264">
        <v>5460</v>
      </c>
      <c r="F19" s="264">
        <v>2860</v>
      </c>
      <c r="G19" s="259">
        <v>0</v>
      </c>
      <c r="H19" s="259">
        <f>SUM(C19:G19)</f>
        <v>24180</v>
      </c>
      <c r="I19" s="249"/>
      <c r="J19" s="240">
        <f>C19/$H$19*100</f>
        <v>38.70967741935484</v>
      </c>
      <c r="K19" s="240">
        <f t="shared" ref="K19:N19" si="15">D19/$H$19*100</f>
        <v>26.881720430107524</v>
      </c>
      <c r="L19" s="240">
        <f t="shared" si="15"/>
        <v>22.58064516129032</v>
      </c>
      <c r="M19" s="240">
        <f t="shared" si="15"/>
        <v>11.827956989247312</v>
      </c>
      <c r="N19" s="240">
        <f t="shared" si="15"/>
        <v>0</v>
      </c>
      <c r="O19" s="260">
        <f t="shared" si="2"/>
        <v>100</v>
      </c>
      <c r="P19" s="260">
        <f t="shared" si="3"/>
        <v>4.5461724161270674</v>
      </c>
    </row>
    <row r="20" spans="1:23" ht="22.5" customHeight="1" thickBot="1" x14ac:dyDescent="0.25">
      <c r="A20" s="194" t="s">
        <v>122</v>
      </c>
      <c r="B20" s="174">
        <f t="shared" ref="B20:H20" si="16">SUM(B5:B19)</f>
        <v>43</v>
      </c>
      <c r="C20" s="179">
        <f t="shared" si="16"/>
        <v>328025</v>
      </c>
      <c r="D20" s="179">
        <f t="shared" si="16"/>
        <v>60896</v>
      </c>
      <c r="E20" s="179">
        <f t="shared" si="16"/>
        <v>123602</v>
      </c>
      <c r="F20" s="179">
        <f t="shared" si="16"/>
        <v>13317</v>
      </c>
      <c r="G20" s="179">
        <f t="shared" si="16"/>
        <v>6036</v>
      </c>
      <c r="H20" s="179">
        <f t="shared" si="16"/>
        <v>531876</v>
      </c>
      <c r="I20" s="174"/>
      <c r="J20" s="304">
        <f>C20/$H$20*100</f>
        <v>61.673209545081939</v>
      </c>
      <c r="K20" s="304">
        <v>11.5</v>
      </c>
      <c r="L20" s="304">
        <f t="shared" ref="L20:M20" si="17">E20/$H$20*100</f>
        <v>23.238875226556566</v>
      </c>
      <c r="M20" s="304">
        <f t="shared" si="17"/>
        <v>2.5037790763260608</v>
      </c>
      <c r="N20" s="304">
        <v>1.1000000000000001</v>
      </c>
      <c r="O20" s="178">
        <f>SUM(J20:N20)</f>
        <v>100.01586384796454</v>
      </c>
      <c r="P20" s="180">
        <v>100</v>
      </c>
    </row>
    <row r="21" spans="1:23" ht="10.5" customHeight="1" thickTop="1" x14ac:dyDescent="0.25">
      <c r="A21" s="444"/>
      <c r="B21" s="415"/>
      <c r="C21" s="415"/>
      <c r="D21" s="415"/>
      <c r="E21" s="415"/>
      <c r="F21" s="415"/>
      <c r="G21" s="415"/>
      <c r="H21" s="415"/>
      <c r="I21" s="415"/>
      <c r="J21" s="199"/>
      <c r="K21" s="199"/>
      <c r="L21" s="199"/>
      <c r="M21" s="199"/>
      <c r="N21" s="199"/>
    </row>
    <row r="22" spans="1:23" ht="14.25" customHeight="1" x14ac:dyDescent="0.2">
      <c r="A22" s="416" t="s">
        <v>99</v>
      </c>
      <c r="B22" s="416"/>
      <c r="C22" s="416"/>
      <c r="D22" s="416"/>
      <c r="E22" s="416"/>
      <c r="F22" s="416"/>
      <c r="G22" s="416"/>
      <c r="H22" s="416"/>
      <c r="I22" s="416"/>
      <c r="J22" s="416"/>
      <c r="K22" s="416"/>
      <c r="L22" s="416"/>
      <c r="M22" s="416"/>
      <c r="N22" s="416"/>
    </row>
    <row r="23" spans="1:23" s="342" customFormat="1" ht="6.75" customHeight="1" x14ac:dyDescent="0.2">
      <c r="A23" s="337"/>
      <c r="B23" s="337"/>
      <c r="C23" s="337"/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7"/>
    </row>
    <row r="24" spans="1:23" ht="15.75" customHeight="1" x14ac:dyDescent="0.25">
      <c r="A24" s="417" t="s">
        <v>29</v>
      </c>
      <c r="B24" s="417"/>
      <c r="C24" s="417"/>
      <c r="D24" s="417"/>
      <c r="E24" s="417"/>
      <c r="F24" s="417"/>
      <c r="G24" s="417"/>
      <c r="H24" s="417"/>
      <c r="I24" s="417"/>
      <c r="J24" s="201"/>
      <c r="K24" s="200"/>
      <c r="L24" s="205">
        <v>54</v>
      </c>
      <c r="M24" s="202"/>
      <c r="N24" s="202"/>
      <c r="O24" s="116"/>
      <c r="P24" s="116"/>
    </row>
  </sheetData>
  <mergeCells count="11">
    <mergeCell ref="A1:P1"/>
    <mergeCell ref="A24:I24"/>
    <mergeCell ref="A22:N22"/>
    <mergeCell ref="A21:I21"/>
    <mergeCell ref="P3:P4"/>
    <mergeCell ref="J3:O3"/>
    <mergeCell ref="A2:K2"/>
    <mergeCell ref="A3:A4"/>
    <mergeCell ref="B3:B4"/>
    <mergeCell ref="C3:H3"/>
    <mergeCell ref="I3:I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rightToLeft="1" view="pageBreakPreview" zoomScaleSheetLayoutView="100" workbookViewId="0">
      <selection activeCell="I20" sqref="I20"/>
    </sheetView>
  </sheetViews>
  <sheetFormatPr defaultRowHeight="14.25" x14ac:dyDescent="0.2"/>
  <cols>
    <col min="1" max="1" width="12.28515625" style="93" customWidth="1"/>
    <col min="2" max="2" width="10.7109375" style="117" customWidth="1"/>
    <col min="3" max="3" width="8.28515625" style="117" customWidth="1"/>
    <col min="4" max="4" width="5.7109375" style="93" customWidth="1"/>
    <col min="5" max="5" width="7" style="93" customWidth="1"/>
    <col min="6" max="6" width="6" style="93" customWidth="1"/>
    <col min="7" max="7" width="0.7109375" style="93" customWidth="1"/>
    <col min="8" max="8" width="7.42578125" style="93" customWidth="1"/>
    <col min="9" max="9" width="7.7109375" style="93" customWidth="1"/>
    <col min="10" max="10" width="8.140625" style="93" customWidth="1"/>
    <col min="11" max="11" width="0.7109375" style="93" customWidth="1"/>
    <col min="12" max="12" width="5.7109375" style="93" customWidth="1"/>
    <col min="13" max="13" width="6.140625" style="93" customWidth="1"/>
    <col min="14" max="14" width="7" style="93" customWidth="1"/>
    <col min="15" max="15" width="6" style="93" customWidth="1"/>
    <col min="16" max="16" width="0.7109375" style="93" customWidth="1"/>
    <col min="17" max="17" width="6.140625" style="93" customWidth="1"/>
    <col min="18" max="18" width="6.5703125" style="93" customWidth="1"/>
    <col min="19" max="19" width="6" style="93" customWidth="1"/>
    <col min="20" max="20" width="6.42578125" style="93" customWidth="1"/>
    <col min="21" max="16384" width="9.140625" style="93"/>
  </cols>
  <sheetData>
    <row r="1" spans="1:20" ht="18.75" customHeight="1" x14ac:dyDescent="0.2">
      <c r="A1" s="404" t="s">
        <v>147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</row>
    <row r="2" spans="1:20" ht="15" customHeight="1" thickBot="1" x14ac:dyDescent="0.25">
      <c r="A2" s="448" t="s">
        <v>109</v>
      </c>
      <c r="B2" s="406"/>
      <c r="C2" s="406"/>
      <c r="D2" s="406"/>
      <c r="E2" s="406"/>
      <c r="F2" s="406"/>
      <c r="G2" s="406"/>
      <c r="H2" s="406"/>
      <c r="I2" s="406"/>
      <c r="J2" s="94"/>
    </row>
    <row r="3" spans="1:20" ht="32.25" customHeight="1" thickTop="1" x14ac:dyDescent="0.2">
      <c r="A3" s="407" t="s">
        <v>44</v>
      </c>
      <c r="B3" s="449" t="s">
        <v>120</v>
      </c>
      <c r="C3" s="423" t="s">
        <v>101</v>
      </c>
      <c r="D3" s="447" t="s">
        <v>102</v>
      </c>
      <c r="E3" s="447"/>
      <c r="F3" s="447"/>
      <c r="G3" s="410"/>
      <c r="H3" s="451" t="s">
        <v>149</v>
      </c>
      <c r="I3" s="447"/>
      <c r="J3" s="447"/>
      <c r="K3" s="410"/>
      <c r="L3" s="447" t="s">
        <v>89</v>
      </c>
      <c r="M3" s="447"/>
      <c r="N3" s="447"/>
      <c r="O3" s="447"/>
      <c r="P3" s="410"/>
      <c r="Q3" s="447" t="s">
        <v>90</v>
      </c>
      <c r="R3" s="447"/>
      <c r="S3" s="447"/>
      <c r="T3" s="447"/>
    </row>
    <row r="4" spans="1:20" ht="25.5" customHeight="1" x14ac:dyDescent="0.2">
      <c r="A4" s="408"/>
      <c r="B4" s="450"/>
      <c r="C4" s="424"/>
      <c r="D4" s="344" t="s">
        <v>140</v>
      </c>
      <c r="E4" s="343" t="s">
        <v>91</v>
      </c>
      <c r="F4" s="343" t="s">
        <v>92</v>
      </c>
      <c r="G4" s="412"/>
      <c r="H4" s="343" t="s">
        <v>186</v>
      </c>
      <c r="I4" s="343" t="s">
        <v>91</v>
      </c>
      <c r="J4" s="343" t="s">
        <v>92</v>
      </c>
      <c r="K4" s="412"/>
      <c r="L4" s="344" t="s">
        <v>140</v>
      </c>
      <c r="M4" s="343" t="s">
        <v>91</v>
      </c>
      <c r="N4" s="343" t="s">
        <v>92</v>
      </c>
      <c r="O4" s="343" t="s">
        <v>0</v>
      </c>
      <c r="P4" s="412"/>
      <c r="Q4" s="344" t="s">
        <v>140</v>
      </c>
      <c r="R4" s="343" t="s">
        <v>91</v>
      </c>
      <c r="S4" s="343" t="s">
        <v>92</v>
      </c>
      <c r="T4" s="343" t="s">
        <v>0</v>
      </c>
    </row>
    <row r="5" spans="1:20" ht="22.5" customHeight="1" x14ac:dyDescent="0.2">
      <c r="A5" s="220" t="s">
        <v>60</v>
      </c>
      <c r="B5" s="232">
        <v>0</v>
      </c>
      <c r="C5" s="232">
        <v>0</v>
      </c>
      <c r="D5" s="232">
        <v>0</v>
      </c>
      <c r="E5" s="232">
        <v>0</v>
      </c>
      <c r="F5" s="232">
        <v>0</v>
      </c>
      <c r="G5" s="270"/>
      <c r="H5" s="233">
        <v>0</v>
      </c>
      <c r="I5" s="233">
        <v>0</v>
      </c>
      <c r="J5" s="233">
        <v>0</v>
      </c>
      <c r="K5" s="270"/>
      <c r="L5" s="232">
        <v>0</v>
      </c>
      <c r="M5" s="232">
        <v>0</v>
      </c>
      <c r="N5" s="232">
        <v>0</v>
      </c>
      <c r="O5" s="232">
        <v>0</v>
      </c>
      <c r="P5" s="270"/>
      <c r="Q5" s="233">
        <v>0</v>
      </c>
      <c r="R5" s="233">
        <v>0</v>
      </c>
      <c r="S5" s="233">
        <v>0</v>
      </c>
      <c r="T5" s="233">
        <v>0</v>
      </c>
    </row>
    <row r="6" spans="1:20" ht="22.5" customHeight="1" x14ac:dyDescent="0.2">
      <c r="A6" s="221" t="s">
        <v>62</v>
      </c>
      <c r="B6" s="238">
        <v>3</v>
      </c>
      <c r="C6" s="238">
        <v>2</v>
      </c>
      <c r="D6" s="238">
        <v>1</v>
      </c>
      <c r="E6" s="238">
        <v>1</v>
      </c>
      <c r="F6" s="245">
        <v>0</v>
      </c>
      <c r="G6" s="239"/>
      <c r="H6" s="239">
        <f>D6/C6*100</f>
        <v>50</v>
      </c>
      <c r="I6" s="239">
        <f>E6/C6*100</f>
        <v>50</v>
      </c>
      <c r="J6" s="240">
        <v>0</v>
      </c>
      <c r="K6" s="239"/>
      <c r="L6" s="238">
        <v>1</v>
      </c>
      <c r="M6" s="238">
        <v>1</v>
      </c>
      <c r="N6" s="245">
        <v>0</v>
      </c>
      <c r="O6" s="238">
        <f>SUM(L6:N6)</f>
        <v>2</v>
      </c>
      <c r="P6" s="239">
        <f>SUM(O6)</f>
        <v>2</v>
      </c>
      <c r="Q6" s="239">
        <f>L6/O6*100</f>
        <v>50</v>
      </c>
      <c r="R6" s="239">
        <f>M6/O6*100</f>
        <v>50</v>
      </c>
      <c r="S6" s="240">
        <v>0</v>
      </c>
      <c r="T6" s="239">
        <f>SUM(Q6:S6)</f>
        <v>100</v>
      </c>
    </row>
    <row r="7" spans="1:20" ht="22.5" customHeight="1" x14ac:dyDescent="0.2">
      <c r="A7" s="221" t="s">
        <v>63</v>
      </c>
      <c r="B7" s="238">
        <v>2</v>
      </c>
      <c r="C7" s="238">
        <v>1</v>
      </c>
      <c r="D7" s="271">
        <v>0</v>
      </c>
      <c r="E7" s="271">
        <v>0</v>
      </c>
      <c r="F7" s="271">
        <v>1</v>
      </c>
      <c r="G7" s="239"/>
      <c r="H7" s="240">
        <f>D7/$C$7*100</f>
        <v>0</v>
      </c>
      <c r="I7" s="240">
        <f>E7/$C$7*100</f>
        <v>0</v>
      </c>
      <c r="J7" s="239">
        <f>F7/$C$7*100</f>
        <v>100</v>
      </c>
      <c r="K7" s="239"/>
      <c r="L7" s="271">
        <v>0</v>
      </c>
      <c r="M7" s="271">
        <v>0</v>
      </c>
      <c r="N7" s="271">
        <v>1</v>
      </c>
      <c r="O7" s="271">
        <f>SUM(L7:N7)</f>
        <v>1</v>
      </c>
      <c r="P7" s="239">
        <f>SUM(O7)</f>
        <v>1</v>
      </c>
      <c r="Q7" s="240">
        <f>L7/$O$7*100</f>
        <v>0</v>
      </c>
      <c r="R7" s="240">
        <f>M7/$O$7*100</f>
        <v>0</v>
      </c>
      <c r="S7" s="240">
        <f>N7/$O$7*100</f>
        <v>100</v>
      </c>
      <c r="T7" s="240">
        <f t="shared" ref="T7:T19" si="0">SUM(Q7:S7)</f>
        <v>100</v>
      </c>
    </row>
    <row r="8" spans="1:20" ht="22.5" customHeight="1" x14ac:dyDescent="0.2">
      <c r="A8" s="221" t="s">
        <v>64</v>
      </c>
      <c r="B8" s="246">
        <v>4</v>
      </c>
      <c r="C8" s="246">
        <v>2</v>
      </c>
      <c r="D8" s="272">
        <v>0</v>
      </c>
      <c r="E8" s="272">
        <v>0</v>
      </c>
      <c r="F8" s="272">
        <v>2</v>
      </c>
      <c r="G8" s="262"/>
      <c r="H8" s="263">
        <f>D8/$C$8*100</f>
        <v>0</v>
      </c>
      <c r="I8" s="263">
        <f>E8/$C$8*100</f>
        <v>0</v>
      </c>
      <c r="J8" s="263">
        <f>F8/$C$8*100</f>
        <v>100</v>
      </c>
      <c r="K8" s="262"/>
      <c r="L8" s="272">
        <v>0</v>
      </c>
      <c r="M8" s="272">
        <v>0</v>
      </c>
      <c r="N8" s="272">
        <v>2</v>
      </c>
      <c r="O8" s="246">
        <f t="shared" ref="O8" si="1">SUM(L8:N8)</f>
        <v>2</v>
      </c>
      <c r="P8" s="262">
        <f t="shared" ref="P8" si="2">SUM(O8)</f>
        <v>2</v>
      </c>
      <c r="Q8" s="263">
        <f>L8/$C$8*100</f>
        <v>0</v>
      </c>
      <c r="R8" s="263">
        <f>M8/$C$8*100</f>
        <v>0</v>
      </c>
      <c r="S8" s="263">
        <f>N8/$C$8*100</f>
        <v>100</v>
      </c>
      <c r="T8" s="263">
        <f t="shared" ref="T8" si="3">SUM(Q8:S8)</f>
        <v>100</v>
      </c>
    </row>
    <row r="9" spans="1:20" s="160" customFormat="1" ht="22.5" customHeight="1" x14ac:dyDescent="0.2">
      <c r="A9" s="221" t="s">
        <v>65</v>
      </c>
      <c r="B9" s="246">
        <v>3</v>
      </c>
      <c r="C9" s="246">
        <v>3</v>
      </c>
      <c r="D9" s="272">
        <v>2</v>
      </c>
      <c r="E9" s="246">
        <v>1</v>
      </c>
      <c r="F9" s="272">
        <v>0</v>
      </c>
      <c r="G9" s="262"/>
      <c r="H9" s="262">
        <f>D9/$C$9*100</f>
        <v>66.666666666666657</v>
      </c>
      <c r="I9" s="262">
        <f>E9/$C$9*100</f>
        <v>33.333333333333329</v>
      </c>
      <c r="J9" s="263">
        <f>F9/$C$9*100</f>
        <v>0</v>
      </c>
      <c r="K9" s="262"/>
      <c r="L9" s="272">
        <v>2</v>
      </c>
      <c r="M9" s="246">
        <v>1</v>
      </c>
      <c r="N9" s="272">
        <v>0</v>
      </c>
      <c r="O9" s="246">
        <f t="shared" ref="O9:O19" si="4">SUM(L9:N9)</f>
        <v>3</v>
      </c>
      <c r="P9" s="262">
        <f t="shared" ref="P9:P20" si="5">SUM(O9)</f>
        <v>3</v>
      </c>
      <c r="Q9" s="262">
        <f>L9/$O$9*100</f>
        <v>66.666666666666657</v>
      </c>
      <c r="R9" s="262">
        <f>M9/$O$9*100</f>
        <v>33.333333333333329</v>
      </c>
      <c r="S9" s="263">
        <v>0</v>
      </c>
      <c r="T9" s="262">
        <f t="shared" si="0"/>
        <v>99.999999999999986</v>
      </c>
    </row>
    <row r="10" spans="1:20" ht="22.5" customHeight="1" x14ac:dyDescent="0.2">
      <c r="A10" s="221" t="s">
        <v>66</v>
      </c>
      <c r="B10" s="238">
        <v>7</v>
      </c>
      <c r="C10" s="238">
        <v>7</v>
      </c>
      <c r="D10" s="238">
        <v>7</v>
      </c>
      <c r="E10" s="271">
        <v>0</v>
      </c>
      <c r="F10" s="271">
        <v>0</v>
      </c>
      <c r="G10" s="239"/>
      <c r="H10" s="239">
        <f>D10/7*100</f>
        <v>100</v>
      </c>
      <c r="I10" s="263">
        <f>E10/$C$9*100</f>
        <v>0</v>
      </c>
      <c r="J10" s="263">
        <f>F10/$C$9*100</f>
        <v>0</v>
      </c>
      <c r="K10" s="239"/>
      <c r="L10" s="238">
        <v>9</v>
      </c>
      <c r="M10" s="271">
        <v>0</v>
      </c>
      <c r="N10" s="271">
        <v>0</v>
      </c>
      <c r="O10" s="238">
        <f t="shared" si="4"/>
        <v>9</v>
      </c>
      <c r="P10" s="239">
        <f t="shared" si="5"/>
        <v>9</v>
      </c>
      <c r="Q10" s="239">
        <f>L10/O10*100</f>
        <v>100</v>
      </c>
      <c r="R10" s="240">
        <f>M10/9*100</f>
        <v>0</v>
      </c>
      <c r="S10" s="240">
        <f>N10/9*100</f>
        <v>0</v>
      </c>
      <c r="T10" s="239">
        <f t="shared" si="0"/>
        <v>100</v>
      </c>
    </row>
    <row r="11" spans="1:20" ht="22.5" customHeight="1" x14ac:dyDescent="0.2">
      <c r="A11" s="221" t="s">
        <v>67</v>
      </c>
      <c r="B11" s="232">
        <v>0</v>
      </c>
      <c r="C11" s="232">
        <v>0</v>
      </c>
      <c r="D11" s="232">
        <v>0</v>
      </c>
      <c r="E11" s="232">
        <v>0</v>
      </c>
      <c r="F11" s="232">
        <v>0</v>
      </c>
      <c r="G11" s="270"/>
      <c r="H11" s="233">
        <v>0</v>
      </c>
      <c r="I11" s="233">
        <v>0</v>
      </c>
      <c r="J11" s="233">
        <v>0</v>
      </c>
      <c r="K11" s="270"/>
      <c r="L11" s="232">
        <v>0</v>
      </c>
      <c r="M11" s="232">
        <v>0</v>
      </c>
      <c r="N11" s="232">
        <v>0</v>
      </c>
      <c r="O11" s="232">
        <v>0</v>
      </c>
      <c r="P11" s="270"/>
      <c r="Q11" s="233">
        <v>0</v>
      </c>
      <c r="R11" s="233">
        <v>0</v>
      </c>
      <c r="S11" s="233">
        <v>0</v>
      </c>
      <c r="T11" s="233">
        <v>0</v>
      </c>
    </row>
    <row r="12" spans="1:20" ht="22.5" customHeight="1" x14ac:dyDescent="0.2">
      <c r="A12" s="221" t="s">
        <v>68</v>
      </c>
      <c r="B12" s="238">
        <v>3</v>
      </c>
      <c r="C12" s="238">
        <v>3</v>
      </c>
      <c r="D12" s="238">
        <v>3</v>
      </c>
      <c r="E12" s="271">
        <v>0</v>
      </c>
      <c r="F12" s="271">
        <v>0</v>
      </c>
      <c r="G12" s="239"/>
      <c r="H12" s="239">
        <f>D12/C12*100</f>
        <v>100</v>
      </c>
      <c r="I12" s="240">
        <f>E12/C12*100</f>
        <v>0</v>
      </c>
      <c r="J12" s="240">
        <f t="shared" ref="J12" si="6">F12/D12*100</f>
        <v>0</v>
      </c>
      <c r="K12" s="239"/>
      <c r="L12" s="238">
        <v>3</v>
      </c>
      <c r="M12" s="271">
        <v>0</v>
      </c>
      <c r="N12" s="271">
        <v>0</v>
      </c>
      <c r="O12" s="238">
        <f t="shared" si="4"/>
        <v>3</v>
      </c>
      <c r="P12" s="239">
        <f t="shared" si="5"/>
        <v>3</v>
      </c>
      <c r="Q12" s="239">
        <f t="shared" ref="Q12:R19" si="7">L12/O12*100</f>
        <v>100</v>
      </c>
      <c r="R12" s="240">
        <v>0</v>
      </c>
      <c r="S12" s="240">
        <v>0</v>
      </c>
      <c r="T12" s="239">
        <f t="shared" si="0"/>
        <v>100</v>
      </c>
    </row>
    <row r="13" spans="1:20" ht="22.5" customHeight="1" x14ac:dyDescent="0.2">
      <c r="A13" s="221" t="s">
        <v>69</v>
      </c>
      <c r="B13" s="238">
        <v>1</v>
      </c>
      <c r="C13" s="271">
        <v>0</v>
      </c>
      <c r="D13" s="271">
        <v>0</v>
      </c>
      <c r="E13" s="271">
        <v>0</v>
      </c>
      <c r="F13" s="271">
        <v>0</v>
      </c>
      <c r="G13" s="239"/>
      <c r="H13" s="240">
        <f>D13/B13*100</f>
        <v>0</v>
      </c>
      <c r="I13" s="240">
        <v>0</v>
      </c>
      <c r="J13" s="240">
        <v>0</v>
      </c>
      <c r="K13" s="239"/>
      <c r="L13" s="271">
        <v>0</v>
      </c>
      <c r="M13" s="271">
        <v>0</v>
      </c>
      <c r="N13" s="271">
        <v>0</v>
      </c>
      <c r="O13" s="271">
        <f t="shared" si="4"/>
        <v>0</v>
      </c>
      <c r="P13" s="239">
        <f t="shared" si="5"/>
        <v>0</v>
      </c>
      <c r="Q13" s="240">
        <v>0</v>
      </c>
      <c r="R13" s="240">
        <v>0</v>
      </c>
      <c r="S13" s="240">
        <v>0</v>
      </c>
      <c r="T13" s="240">
        <f t="shared" si="0"/>
        <v>0</v>
      </c>
    </row>
    <row r="14" spans="1:20" ht="22.5" customHeight="1" x14ac:dyDescent="0.2">
      <c r="A14" s="221" t="s">
        <v>70</v>
      </c>
      <c r="B14" s="238">
        <v>2</v>
      </c>
      <c r="C14" s="238">
        <v>2</v>
      </c>
      <c r="D14" s="238">
        <v>2</v>
      </c>
      <c r="E14" s="271">
        <v>0</v>
      </c>
      <c r="F14" s="271">
        <v>0</v>
      </c>
      <c r="G14" s="239"/>
      <c r="H14" s="239">
        <f>D14/C14*100</f>
        <v>100</v>
      </c>
      <c r="I14" s="240">
        <v>0</v>
      </c>
      <c r="J14" s="240">
        <v>0</v>
      </c>
      <c r="K14" s="239"/>
      <c r="L14" s="238">
        <v>2</v>
      </c>
      <c r="M14" s="271">
        <v>0</v>
      </c>
      <c r="N14" s="271">
        <v>0</v>
      </c>
      <c r="O14" s="238">
        <f t="shared" si="4"/>
        <v>2</v>
      </c>
      <c r="P14" s="239">
        <f t="shared" si="5"/>
        <v>2</v>
      </c>
      <c r="Q14" s="239">
        <f t="shared" si="7"/>
        <v>100</v>
      </c>
      <c r="R14" s="240">
        <v>0</v>
      </c>
      <c r="S14" s="240">
        <v>0</v>
      </c>
      <c r="T14" s="239">
        <f t="shared" si="0"/>
        <v>100</v>
      </c>
    </row>
    <row r="15" spans="1:20" ht="22.5" customHeight="1" x14ac:dyDescent="0.2">
      <c r="A15" s="221" t="s">
        <v>71</v>
      </c>
      <c r="B15" s="238">
        <v>5</v>
      </c>
      <c r="C15" s="238">
        <v>5</v>
      </c>
      <c r="D15" s="238">
        <v>1</v>
      </c>
      <c r="E15" s="238">
        <v>2</v>
      </c>
      <c r="F15" s="238">
        <v>2</v>
      </c>
      <c r="G15" s="239"/>
      <c r="H15" s="239">
        <f>D15/C15*100</f>
        <v>20</v>
      </c>
      <c r="I15" s="239">
        <f>E15/C15*100</f>
        <v>40</v>
      </c>
      <c r="J15" s="239">
        <f>F15/C15*100</f>
        <v>40</v>
      </c>
      <c r="K15" s="239"/>
      <c r="L15" s="238">
        <v>1</v>
      </c>
      <c r="M15" s="238">
        <v>2</v>
      </c>
      <c r="N15" s="238">
        <v>2</v>
      </c>
      <c r="O15" s="238">
        <f t="shared" si="4"/>
        <v>5</v>
      </c>
      <c r="P15" s="239">
        <f t="shared" si="5"/>
        <v>5</v>
      </c>
      <c r="Q15" s="239">
        <f t="shared" si="7"/>
        <v>20</v>
      </c>
      <c r="R15" s="239">
        <f t="shared" ref="R15:R19" si="8">M15/O15*100</f>
        <v>40</v>
      </c>
      <c r="S15" s="239">
        <f>N15/O15*100</f>
        <v>40</v>
      </c>
      <c r="T15" s="239">
        <f t="shared" si="0"/>
        <v>100</v>
      </c>
    </row>
    <row r="16" spans="1:20" ht="22.5" customHeight="1" x14ac:dyDescent="0.2">
      <c r="A16" s="221" t="s">
        <v>72</v>
      </c>
      <c r="B16" s="238">
        <v>3</v>
      </c>
      <c r="C16" s="238">
        <v>3</v>
      </c>
      <c r="D16" s="238">
        <v>1</v>
      </c>
      <c r="E16" s="271">
        <v>1</v>
      </c>
      <c r="F16" s="271">
        <v>1</v>
      </c>
      <c r="G16" s="239"/>
      <c r="H16" s="239">
        <f>D16/C16*100</f>
        <v>33.333333333333329</v>
      </c>
      <c r="I16" s="240">
        <f>E16/C16*100</f>
        <v>33.333333333333329</v>
      </c>
      <c r="J16" s="240">
        <f>F16/C16*100</f>
        <v>33.333333333333329</v>
      </c>
      <c r="K16" s="239"/>
      <c r="L16" s="238">
        <v>2</v>
      </c>
      <c r="M16" s="271">
        <v>1</v>
      </c>
      <c r="N16" s="271">
        <v>1</v>
      </c>
      <c r="O16" s="238">
        <f t="shared" si="4"/>
        <v>4</v>
      </c>
      <c r="P16" s="239">
        <f t="shared" si="5"/>
        <v>4</v>
      </c>
      <c r="Q16" s="239">
        <f t="shared" si="7"/>
        <v>50</v>
      </c>
      <c r="R16" s="239">
        <f t="shared" si="7"/>
        <v>25</v>
      </c>
      <c r="S16" s="240">
        <f>N16/O16*100</f>
        <v>25</v>
      </c>
      <c r="T16" s="239">
        <f t="shared" si="0"/>
        <v>100</v>
      </c>
    </row>
    <row r="17" spans="1:28" ht="22.5" customHeight="1" x14ac:dyDescent="0.2">
      <c r="A17" s="221" t="s">
        <v>73</v>
      </c>
      <c r="B17" s="238">
        <v>3</v>
      </c>
      <c r="C17" s="246">
        <v>3</v>
      </c>
      <c r="D17" s="272">
        <v>3</v>
      </c>
      <c r="E17" s="272">
        <v>0</v>
      </c>
      <c r="F17" s="272">
        <v>0</v>
      </c>
      <c r="G17" s="262"/>
      <c r="H17" s="239">
        <f>D17/C17*100</f>
        <v>100</v>
      </c>
      <c r="I17" s="240">
        <v>0</v>
      </c>
      <c r="J17" s="240">
        <v>0</v>
      </c>
      <c r="K17" s="262"/>
      <c r="L17" s="272">
        <v>3</v>
      </c>
      <c r="M17" s="272">
        <v>0</v>
      </c>
      <c r="N17" s="272">
        <v>0</v>
      </c>
      <c r="O17" s="246">
        <f t="shared" si="4"/>
        <v>3</v>
      </c>
      <c r="P17" s="239">
        <f t="shared" si="5"/>
        <v>3</v>
      </c>
      <c r="Q17" s="239">
        <f t="shared" si="7"/>
        <v>100</v>
      </c>
      <c r="R17" s="240">
        <v>0</v>
      </c>
      <c r="S17" s="240">
        <v>0</v>
      </c>
      <c r="T17" s="239">
        <f t="shared" si="0"/>
        <v>100</v>
      </c>
      <c r="W17" s="99"/>
      <c r="X17" s="121"/>
      <c r="Y17" s="121"/>
      <c r="Z17" s="121"/>
      <c r="AA17" s="121"/>
      <c r="AB17" s="121"/>
    </row>
    <row r="18" spans="1:28" ht="22.5" customHeight="1" x14ac:dyDescent="0.2">
      <c r="A18" s="222" t="s">
        <v>74</v>
      </c>
      <c r="B18" s="238">
        <v>5</v>
      </c>
      <c r="C18" s="271">
        <v>1</v>
      </c>
      <c r="D18" s="271">
        <v>0</v>
      </c>
      <c r="E18" s="271">
        <v>0</v>
      </c>
      <c r="F18" s="271">
        <v>1</v>
      </c>
      <c r="G18" s="249"/>
      <c r="H18" s="240">
        <v>0</v>
      </c>
      <c r="I18" s="240">
        <v>0</v>
      </c>
      <c r="J18" s="240">
        <f>F18/C18*100</f>
        <v>100</v>
      </c>
      <c r="K18" s="241"/>
      <c r="L18" s="271">
        <v>0</v>
      </c>
      <c r="M18" s="271">
        <v>0</v>
      </c>
      <c r="N18" s="271">
        <v>1</v>
      </c>
      <c r="O18" s="271">
        <f t="shared" si="4"/>
        <v>1</v>
      </c>
      <c r="P18" s="249">
        <f t="shared" si="5"/>
        <v>1</v>
      </c>
      <c r="Q18" s="240">
        <v>0</v>
      </c>
      <c r="R18" s="240">
        <v>0</v>
      </c>
      <c r="S18" s="240">
        <f>N18/O18*100</f>
        <v>100</v>
      </c>
      <c r="T18" s="240">
        <f t="shared" si="0"/>
        <v>100</v>
      </c>
    </row>
    <row r="19" spans="1:28" ht="22.5" customHeight="1" x14ac:dyDescent="0.2">
      <c r="A19" s="224" t="s">
        <v>75</v>
      </c>
      <c r="B19" s="248">
        <v>2</v>
      </c>
      <c r="C19" s="301">
        <v>2</v>
      </c>
      <c r="D19" s="302">
        <v>2</v>
      </c>
      <c r="E19" s="301">
        <v>1</v>
      </c>
      <c r="F19" s="302">
        <v>0</v>
      </c>
      <c r="G19" s="303"/>
      <c r="H19" s="303">
        <f>D19/C19*100</f>
        <v>100</v>
      </c>
      <c r="I19" s="303">
        <f>E19/C19*100</f>
        <v>50</v>
      </c>
      <c r="J19" s="263">
        <v>0</v>
      </c>
      <c r="K19" s="249"/>
      <c r="L19" s="248">
        <v>3</v>
      </c>
      <c r="M19" s="248">
        <v>1</v>
      </c>
      <c r="N19" s="245">
        <v>0</v>
      </c>
      <c r="O19" s="248">
        <f t="shared" si="4"/>
        <v>4</v>
      </c>
      <c r="P19" s="249">
        <f t="shared" si="5"/>
        <v>4</v>
      </c>
      <c r="Q19" s="249">
        <f t="shared" si="7"/>
        <v>75</v>
      </c>
      <c r="R19" s="249">
        <f t="shared" si="8"/>
        <v>25</v>
      </c>
      <c r="S19" s="240">
        <v>0</v>
      </c>
      <c r="T19" s="249">
        <f t="shared" si="0"/>
        <v>100</v>
      </c>
    </row>
    <row r="20" spans="1:28" ht="22.5" customHeight="1" thickBot="1" x14ac:dyDescent="0.25">
      <c r="A20" s="194" t="s">
        <v>122</v>
      </c>
      <c r="B20" s="174">
        <f>SUM(B5:B19)</f>
        <v>43</v>
      </c>
      <c r="C20" s="174">
        <f>SUM(C5:C19)</f>
        <v>34</v>
      </c>
      <c r="D20" s="174">
        <f>SUM(D5:D19)</f>
        <v>22</v>
      </c>
      <c r="E20" s="174">
        <f>SUM(E5:E19)</f>
        <v>6</v>
      </c>
      <c r="F20" s="175">
        <f>SUM(F5:F19)</f>
        <v>7</v>
      </c>
      <c r="G20" s="174"/>
      <c r="H20" s="176">
        <f>D20/C20*100</f>
        <v>64.705882352941174</v>
      </c>
      <c r="I20" s="176">
        <f>E20/C20*100</f>
        <v>17.647058823529413</v>
      </c>
      <c r="J20" s="176">
        <f>F20/C20*100</f>
        <v>20.588235294117645</v>
      </c>
      <c r="K20" s="177"/>
      <c r="L20" s="174">
        <f>SUM(L5:L19)</f>
        <v>26</v>
      </c>
      <c r="M20" s="174">
        <f>SUM(M5:M19)</f>
        <v>6</v>
      </c>
      <c r="N20" s="175">
        <f>SUM(N5:N19)</f>
        <v>7</v>
      </c>
      <c r="O20" s="174">
        <f>SUM(L20:N20)</f>
        <v>39</v>
      </c>
      <c r="P20" s="174">
        <f t="shared" si="5"/>
        <v>39</v>
      </c>
      <c r="Q20" s="178">
        <f>L20/O20*100</f>
        <v>66.666666666666657</v>
      </c>
      <c r="R20" s="178">
        <f>M20/O20*100</f>
        <v>15.384615384615385</v>
      </c>
      <c r="S20" s="178">
        <f>N20/O20*100</f>
        <v>17.948717948717949</v>
      </c>
      <c r="T20" s="178">
        <f>SUM(Q20:S20)</f>
        <v>100</v>
      </c>
    </row>
    <row r="21" spans="1:28" ht="6.75" customHeight="1" thickTop="1" x14ac:dyDescent="0.25">
      <c r="A21" s="415"/>
      <c r="B21" s="415"/>
      <c r="C21" s="415"/>
      <c r="D21" s="415"/>
      <c r="E21" s="415"/>
      <c r="F21" s="415"/>
      <c r="G21" s="415"/>
      <c r="H21" s="199"/>
      <c r="I21" s="199"/>
      <c r="J21" s="199"/>
      <c r="K21" s="199"/>
    </row>
    <row r="22" spans="1:28" ht="27.75" customHeight="1" x14ac:dyDescent="0.2">
      <c r="A22" s="416" t="s">
        <v>99</v>
      </c>
      <c r="B22" s="416"/>
      <c r="C22" s="416"/>
      <c r="D22" s="416"/>
      <c r="E22" s="416"/>
      <c r="F22" s="416"/>
      <c r="G22" s="416"/>
      <c r="H22" s="416"/>
      <c r="I22" s="416"/>
      <c r="J22" s="416"/>
      <c r="K22" s="416"/>
    </row>
    <row r="23" spans="1:28" ht="15.75" customHeight="1" x14ac:dyDescent="0.25">
      <c r="A23" s="417" t="s">
        <v>29</v>
      </c>
      <c r="B23" s="417"/>
      <c r="C23" s="417"/>
      <c r="D23" s="417"/>
      <c r="E23" s="417"/>
      <c r="F23" s="417"/>
      <c r="G23" s="417"/>
      <c r="H23" s="201"/>
      <c r="I23" s="200"/>
      <c r="J23" s="205">
        <v>55</v>
      </c>
      <c r="K23" s="202"/>
      <c r="L23" s="116"/>
      <c r="M23" s="116"/>
      <c r="N23" s="116"/>
      <c r="O23" s="116"/>
      <c r="P23" s="116"/>
      <c r="Q23" s="116"/>
      <c r="R23" s="116"/>
      <c r="S23" s="116"/>
      <c r="T23" s="116"/>
    </row>
  </sheetData>
  <mergeCells count="15">
    <mergeCell ref="A21:G21"/>
    <mergeCell ref="A22:K22"/>
    <mergeCell ref="P3:P4"/>
    <mergeCell ref="Q3:T3"/>
    <mergeCell ref="A23:G23"/>
    <mergeCell ref="A1:T1"/>
    <mergeCell ref="A2:I2"/>
    <mergeCell ref="A3:A4"/>
    <mergeCell ref="B3:B4"/>
    <mergeCell ref="C3:C4"/>
    <mergeCell ref="D3:F3"/>
    <mergeCell ref="G3:G4"/>
    <mergeCell ref="H3:J3"/>
    <mergeCell ref="K3:K4"/>
    <mergeCell ref="L3:O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rightToLeft="1" view="pageBreakPreview" zoomScaleSheetLayoutView="100" workbookViewId="0">
      <selection sqref="A1:P1"/>
    </sheetView>
  </sheetViews>
  <sheetFormatPr defaultRowHeight="14.25" x14ac:dyDescent="0.2"/>
  <cols>
    <col min="1" max="1" width="12.28515625" style="93" customWidth="1"/>
    <col min="2" max="2" width="10.7109375" style="117" customWidth="1"/>
    <col min="3" max="3" width="11.42578125" style="93" customWidth="1"/>
    <col min="4" max="4" width="7.7109375" style="93" customWidth="1"/>
    <col min="5" max="5" width="11.85546875" style="93" customWidth="1"/>
    <col min="6" max="6" width="8.7109375" style="93" customWidth="1"/>
    <col min="7" max="7" width="9.7109375" style="93" customWidth="1"/>
    <col min="8" max="10" width="8.7109375" style="93" customWidth="1"/>
    <col min="11" max="11" width="0.85546875" style="93" customWidth="1"/>
    <col min="12" max="12" width="9.7109375" style="93" customWidth="1"/>
    <col min="13" max="13" width="11.85546875" style="93" customWidth="1"/>
    <col min="14" max="16" width="8.7109375" style="93" customWidth="1"/>
    <col min="17" max="17" width="9.140625" style="93"/>
    <col min="18" max="18" width="11" style="93" customWidth="1"/>
    <col min="19" max="19" width="16.85546875" style="93" customWidth="1"/>
    <col min="20" max="16384" width="9.140625" style="93"/>
  </cols>
  <sheetData>
    <row r="1" spans="1:20" ht="36" customHeight="1" x14ac:dyDescent="0.2">
      <c r="A1" s="404" t="s">
        <v>151</v>
      </c>
      <c r="B1" s="404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</row>
    <row r="2" spans="1:20" ht="16.5" thickBot="1" x14ac:dyDescent="0.25">
      <c r="A2" s="406" t="s">
        <v>112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20" ht="27.75" customHeight="1" thickTop="1" thickBot="1" x14ac:dyDescent="0.25">
      <c r="A3" s="407" t="s">
        <v>44</v>
      </c>
      <c r="B3" s="449" t="s">
        <v>120</v>
      </c>
      <c r="C3" s="428" t="s">
        <v>131</v>
      </c>
      <c r="D3" s="428"/>
      <c r="E3" s="407" t="s">
        <v>134</v>
      </c>
      <c r="F3" s="452" t="s">
        <v>132</v>
      </c>
      <c r="G3" s="452"/>
      <c r="H3" s="452"/>
      <c r="I3" s="452"/>
      <c r="J3" s="452"/>
      <c r="K3" s="124"/>
      <c r="L3" s="447" t="s">
        <v>133</v>
      </c>
      <c r="M3" s="447"/>
      <c r="N3" s="447"/>
      <c r="O3" s="447"/>
      <c r="P3" s="447"/>
    </row>
    <row r="4" spans="1:20" ht="36" customHeight="1" thickTop="1" x14ac:dyDescent="0.2">
      <c r="A4" s="408"/>
      <c r="B4" s="450"/>
      <c r="C4" s="119" t="s">
        <v>135</v>
      </c>
      <c r="D4" s="119" t="s">
        <v>128</v>
      </c>
      <c r="E4" s="409"/>
      <c r="F4" s="335" t="s">
        <v>187</v>
      </c>
      <c r="G4" s="334" t="s">
        <v>150</v>
      </c>
      <c r="H4" s="335" t="s">
        <v>94</v>
      </c>
      <c r="I4" s="158" t="s">
        <v>95</v>
      </c>
      <c r="J4" s="158" t="s">
        <v>171</v>
      </c>
      <c r="K4" s="162"/>
      <c r="L4" s="336" t="s">
        <v>187</v>
      </c>
      <c r="M4" s="334" t="s">
        <v>150</v>
      </c>
      <c r="N4" s="336" t="s">
        <v>94</v>
      </c>
      <c r="O4" s="119" t="s">
        <v>95</v>
      </c>
      <c r="P4" s="119" t="s">
        <v>171</v>
      </c>
      <c r="R4" s="122" t="s">
        <v>100</v>
      </c>
      <c r="S4" s="146" t="s">
        <v>96</v>
      </c>
    </row>
    <row r="5" spans="1:20" ht="21.75" customHeight="1" x14ac:dyDescent="0.2">
      <c r="A5" s="220" t="s">
        <v>60</v>
      </c>
      <c r="B5" s="232">
        <v>0</v>
      </c>
      <c r="C5" s="284">
        <v>0</v>
      </c>
      <c r="D5" s="240">
        <f>C5/C20*100</f>
        <v>0</v>
      </c>
      <c r="E5" s="273">
        <f>ROUND((S5/1000),1)</f>
        <v>0</v>
      </c>
      <c r="F5" s="245">
        <v>0</v>
      </c>
      <c r="G5" s="245">
        <v>0</v>
      </c>
      <c r="H5" s="245">
        <v>0</v>
      </c>
      <c r="I5" s="245">
        <v>0</v>
      </c>
      <c r="J5" s="245">
        <v>0</v>
      </c>
      <c r="K5" s="238"/>
      <c r="L5" s="240">
        <v>0</v>
      </c>
      <c r="M5" s="240">
        <v>0</v>
      </c>
      <c r="N5" s="240">
        <v>0</v>
      </c>
      <c r="O5" s="240">
        <v>0</v>
      </c>
      <c r="P5" s="240">
        <v>0</v>
      </c>
      <c r="R5" s="217">
        <v>0</v>
      </c>
      <c r="S5" s="218">
        <v>0</v>
      </c>
    </row>
    <row r="6" spans="1:20" ht="21.75" customHeight="1" x14ac:dyDescent="0.2">
      <c r="A6" s="221" t="s">
        <v>62</v>
      </c>
      <c r="B6" s="238">
        <v>3</v>
      </c>
      <c r="C6" s="280">
        <v>10296</v>
      </c>
      <c r="D6" s="239">
        <v>17.899999999999999</v>
      </c>
      <c r="E6" s="274">
        <f>ROUND((S6/1000),1)</f>
        <v>2565</v>
      </c>
      <c r="F6" s="238">
        <v>3</v>
      </c>
      <c r="G6" s="238">
        <v>1</v>
      </c>
      <c r="H6" s="245">
        <v>0</v>
      </c>
      <c r="I6" s="238">
        <v>3</v>
      </c>
      <c r="J6" s="271">
        <v>0</v>
      </c>
      <c r="K6" s="238"/>
      <c r="L6" s="239">
        <f>F6/R6*100</f>
        <v>100</v>
      </c>
      <c r="M6" s="239">
        <f>G6/R6*100</f>
        <v>33.333333333333329</v>
      </c>
      <c r="N6" s="240">
        <v>0</v>
      </c>
      <c r="O6" s="239">
        <f>I6/R6*100</f>
        <v>100</v>
      </c>
      <c r="P6" s="240">
        <v>0</v>
      </c>
      <c r="R6" s="99">
        <v>3</v>
      </c>
      <c r="S6" s="99">
        <v>2564978</v>
      </c>
    </row>
    <row r="7" spans="1:20" ht="21.75" customHeight="1" x14ac:dyDescent="0.2">
      <c r="A7" s="221" t="s">
        <v>63</v>
      </c>
      <c r="B7" s="238">
        <v>2</v>
      </c>
      <c r="C7" s="280">
        <v>906</v>
      </c>
      <c r="D7" s="239">
        <f>C7/C20*100</f>
        <v>1.5713616733440867</v>
      </c>
      <c r="E7" s="274">
        <f t="shared" ref="E7:E19" si="0">ROUND((S7/1000),1)</f>
        <v>273.3</v>
      </c>
      <c r="F7" s="238">
        <v>2</v>
      </c>
      <c r="G7" s="245">
        <v>0</v>
      </c>
      <c r="H7" s="245">
        <v>0</v>
      </c>
      <c r="I7" s="238">
        <v>2</v>
      </c>
      <c r="J7" s="245">
        <v>0</v>
      </c>
      <c r="K7" s="245"/>
      <c r="L7" s="239">
        <f>F7/2*100</f>
        <v>100</v>
      </c>
      <c r="M7" s="240">
        <v>0</v>
      </c>
      <c r="N7" s="240">
        <v>0</v>
      </c>
      <c r="O7" s="239">
        <f>I7/2*100</f>
        <v>100</v>
      </c>
      <c r="P7" s="240">
        <v>0</v>
      </c>
      <c r="R7" s="99">
        <v>2</v>
      </c>
      <c r="S7" s="112">
        <v>273258</v>
      </c>
      <c r="T7" s="209"/>
    </row>
    <row r="8" spans="1:20" ht="18.75" customHeight="1" x14ac:dyDescent="0.2">
      <c r="A8" s="221" t="s">
        <v>64</v>
      </c>
      <c r="B8" s="246">
        <v>4</v>
      </c>
      <c r="C8" s="280">
        <v>858</v>
      </c>
      <c r="D8" s="239">
        <f>C8/C20*100</f>
        <v>1.488110723762943</v>
      </c>
      <c r="E8" s="274">
        <f t="shared" si="0"/>
        <v>247.6</v>
      </c>
      <c r="F8" s="238">
        <v>3</v>
      </c>
      <c r="G8" s="245">
        <v>0</v>
      </c>
      <c r="H8" s="245">
        <v>0</v>
      </c>
      <c r="I8" s="245">
        <v>4</v>
      </c>
      <c r="J8" s="245">
        <v>1</v>
      </c>
      <c r="K8" s="245"/>
      <c r="L8" s="239">
        <f>F8/4*100</f>
        <v>75</v>
      </c>
      <c r="M8" s="240">
        <v>0</v>
      </c>
      <c r="N8" s="240">
        <v>0</v>
      </c>
      <c r="O8" s="239">
        <f>I8/4*100</f>
        <v>100</v>
      </c>
      <c r="P8" s="239">
        <f>J8/4*100</f>
        <v>25</v>
      </c>
      <c r="R8" s="99">
        <v>4</v>
      </c>
      <c r="S8" s="112">
        <v>247640</v>
      </c>
      <c r="T8" s="209"/>
    </row>
    <row r="9" spans="1:20" ht="21.75" customHeight="1" x14ac:dyDescent="0.2">
      <c r="A9" s="221" t="s">
        <v>65</v>
      </c>
      <c r="B9" s="246">
        <v>3</v>
      </c>
      <c r="C9" s="280">
        <v>7128</v>
      </c>
      <c r="D9" s="239">
        <f>C9/C20*100</f>
        <v>12.362766012799833</v>
      </c>
      <c r="E9" s="274">
        <f t="shared" si="0"/>
        <v>2369.1999999999998</v>
      </c>
      <c r="F9" s="238">
        <v>2</v>
      </c>
      <c r="G9" s="245">
        <v>2</v>
      </c>
      <c r="H9" s="245">
        <v>0</v>
      </c>
      <c r="I9" s="245">
        <v>3</v>
      </c>
      <c r="J9" s="245">
        <v>0</v>
      </c>
      <c r="K9" s="245"/>
      <c r="L9" s="239">
        <f>F9/3*100</f>
        <v>66.666666666666657</v>
      </c>
      <c r="M9" s="239">
        <f t="shared" ref="M9:P10" si="1">G9/3*100</f>
        <v>66.666666666666657</v>
      </c>
      <c r="N9" s="240">
        <f t="shared" si="1"/>
        <v>0</v>
      </c>
      <c r="O9" s="240">
        <f t="shared" si="1"/>
        <v>100</v>
      </c>
      <c r="P9" s="240">
        <f t="shared" si="1"/>
        <v>0</v>
      </c>
      <c r="R9" s="99">
        <v>3</v>
      </c>
      <c r="S9" s="112">
        <v>2369160</v>
      </c>
      <c r="T9" s="209"/>
    </row>
    <row r="10" spans="1:20" ht="21.75" customHeight="1" x14ac:dyDescent="0.2">
      <c r="A10" s="221" t="s">
        <v>66</v>
      </c>
      <c r="B10" s="238">
        <v>7</v>
      </c>
      <c r="C10" s="280">
        <v>9170</v>
      </c>
      <c r="D10" s="239">
        <f>C10/C20*100</f>
        <v>15.90440015956432</v>
      </c>
      <c r="E10" s="274">
        <f t="shared" si="0"/>
        <v>2613.4</v>
      </c>
      <c r="F10" s="238">
        <v>1</v>
      </c>
      <c r="G10" s="245">
        <v>7</v>
      </c>
      <c r="H10" s="245">
        <v>0</v>
      </c>
      <c r="I10" s="238">
        <v>7</v>
      </c>
      <c r="J10" s="245">
        <v>0</v>
      </c>
      <c r="K10" s="238"/>
      <c r="L10" s="239">
        <f>F10/7*100</f>
        <v>14.285714285714285</v>
      </c>
      <c r="M10" s="239">
        <f t="shared" ref="M10:O10" si="2">G10/7*100</f>
        <v>100</v>
      </c>
      <c r="N10" s="240">
        <v>0</v>
      </c>
      <c r="O10" s="239">
        <f t="shared" si="2"/>
        <v>100</v>
      </c>
      <c r="P10" s="240">
        <f t="shared" si="1"/>
        <v>0</v>
      </c>
      <c r="R10" s="99">
        <v>7</v>
      </c>
      <c r="S10" s="112">
        <v>2613354</v>
      </c>
      <c r="T10" s="209"/>
    </row>
    <row r="11" spans="1:20" ht="21.75" customHeight="1" x14ac:dyDescent="0.2">
      <c r="A11" s="221" t="s">
        <v>67</v>
      </c>
      <c r="B11" s="232">
        <v>0</v>
      </c>
      <c r="C11" s="284">
        <v>0</v>
      </c>
      <c r="D11" s="240">
        <f>C11/C20*100</f>
        <v>0</v>
      </c>
      <c r="E11" s="273">
        <f>ROUND((S11/1000),1)</f>
        <v>0</v>
      </c>
      <c r="F11" s="245">
        <v>0</v>
      </c>
      <c r="G11" s="245">
        <v>0</v>
      </c>
      <c r="H11" s="245">
        <v>0</v>
      </c>
      <c r="I11" s="245">
        <v>0</v>
      </c>
      <c r="J11" s="245">
        <v>0</v>
      </c>
      <c r="K11" s="238"/>
      <c r="L11" s="240">
        <v>0</v>
      </c>
      <c r="M11" s="240">
        <v>0</v>
      </c>
      <c r="N11" s="240">
        <v>0</v>
      </c>
      <c r="O11" s="240">
        <v>0</v>
      </c>
      <c r="P11" s="240">
        <v>0</v>
      </c>
      <c r="R11" s="100">
        <v>0</v>
      </c>
      <c r="S11" s="113">
        <v>0</v>
      </c>
      <c r="T11" s="209"/>
    </row>
    <row r="12" spans="1:20" ht="21.75" customHeight="1" x14ac:dyDescent="0.2">
      <c r="A12" s="221" t="s">
        <v>68</v>
      </c>
      <c r="B12" s="238">
        <v>3</v>
      </c>
      <c r="C12" s="280">
        <v>1703</v>
      </c>
      <c r="D12" s="239">
        <f>C12/C20*100</f>
        <v>2.9536743153476595</v>
      </c>
      <c r="E12" s="274">
        <f t="shared" si="0"/>
        <v>574.9</v>
      </c>
      <c r="F12" s="238">
        <v>1</v>
      </c>
      <c r="G12" s="238">
        <v>3</v>
      </c>
      <c r="H12" s="245">
        <v>0</v>
      </c>
      <c r="I12" s="238">
        <v>3</v>
      </c>
      <c r="J12" s="245">
        <v>0</v>
      </c>
      <c r="K12" s="245"/>
      <c r="L12" s="239">
        <f>F12/3*100</f>
        <v>33.333333333333329</v>
      </c>
      <c r="M12" s="239">
        <f t="shared" ref="M12:O12" si="3">G12/3*100</f>
        <v>100</v>
      </c>
      <c r="N12" s="240">
        <v>0</v>
      </c>
      <c r="O12" s="239">
        <f t="shared" si="3"/>
        <v>100</v>
      </c>
      <c r="P12" s="240">
        <v>0</v>
      </c>
      <c r="R12" s="99">
        <v>3</v>
      </c>
      <c r="S12" s="112">
        <v>574878</v>
      </c>
      <c r="T12" s="209"/>
    </row>
    <row r="13" spans="1:20" ht="21.75" customHeight="1" x14ac:dyDescent="0.2">
      <c r="A13" s="221" t="s">
        <v>69</v>
      </c>
      <c r="B13" s="238">
        <v>1</v>
      </c>
      <c r="C13" s="280">
        <v>337</v>
      </c>
      <c r="D13" s="239">
        <f>C13/C20*100</f>
        <v>0.58449104185094614</v>
      </c>
      <c r="E13" s="274">
        <f t="shared" si="0"/>
        <v>101.1</v>
      </c>
      <c r="F13" s="245">
        <v>1</v>
      </c>
      <c r="G13" s="245">
        <v>0</v>
      </c>
      <c r="H13" s="245">
        <v>0</v>
      </c>
      <c r="I13" s="238">
        <v>1</v>
      </c>
      <c r="J13" s="245">
        <v>0</v>
      </c>
      <c r="K13" s="245"/>
      <c r="L13" s="239">
        <f>F13/R13*100</f>
        <v>100</v>
      </c>
      <c r="M13" s="240">
        <v>0</v>
      </c>
      <c r="N13" s="240">
        <v>0</v>
      </c>
      <c r="O13" s="239">
        <f t="shared" ref="O13" si="4">I13/1*100</f>
        <v>100</v>
      </c>
      <c r="P13" s="240">
        <v>0</v>
      </c>
      <c r="R13" s="99">
        <v>1</v>
      </c>
      <c r="S13" s="112">
        <v>101100</v>
      </c>
      <c r="T13" s="209"/>
    </row>
    <row r="14" spans="1:20" ht="21.75" customHeight="1" x14ac:dyDescent="0.2">
      <c r="A14" s="221" t="s">
        <v>70</v>
      </c>
      <c r="B14" s="238">
        <v>2</v>
      </c>
      <c r="C14" s="280">
        <v>9317</v>
      </c>
      <c r="D14" s="239">
        <v>16.2</v>
      </c>
      <c r="E14" s="274">
        <f t="shared" si="0"/>
        <v>2795.2</v>
      </c>
      <c r="F14" s="238">
        <v>2</v>
      </c>
      <c r="G14" s="238">
        <v>2</v>
      </c>
      <c r="H14" s="245">
        <v>0</v>
      </c>
      <c r="I14" s="238">
        <v>2</v>
      </c>
      <c r="J14" s="245">
        <v>0</v>
      </c>
      <c r="K14" s="245"/>
      <c r="L14" s="239">
        <f>F14/R14*100</f>
        <v>100</v>
      </c>
      <c r="M14" s="239">
        <f>G14/R14*100</f>
        <v>100</v>
      </c>
      <c r="N14" s="240">
        <v>0</v>
      </c>
      <c r="O14" s="239">
        <f>I14/R14*100</f>
        <v>100</v>
      </c>
      <c r="P14" s="240">
        <v>0</v>
      </c>
      <c r="R14" s="99">
        <v>2</v>
      </c>
      <c r="S14" s="112">
        <v>2795207</v>
      </c>
      <c r="T14" s="209"/>
    </row>
    <row r="15" spans="1:20" ht="21.75" customHeight="1" x14ac:dyDescent="0.2">
      <c r="A15" s="221" t="s">
        <v>71</v>
      </c>
      <c r="B15" s="238">
        <v>5</v>
      </c>
      <c r="C15" s="280">
        <v>6844</v>
      </c>
      <c r="D15" s="239">
        <f>C15/C20*100</f>
        <v>11.870197894444734</v>
      </c>
      <c r="E15" s="274">
        <f t="shared" si="0"/>
        <v>1635.2</v>
      </c>
      <c r="F15" s="238">
        <v>5</v>
      </c>
      <c r="G15" s="238">
        <v>1</v>
      </c>
      <c r="H15" s="245">
        <v>0</v>
      </c>
      <c r="I15" s="238">
        <v>5</v>
      </c>
      <c r="J15" s="245">
        <v>0</v>
      </c>
      <c r="K15" s="245"/>
      <c r="L15" s="239">
        <f>F15/5*100</f>
        <v>100</v>
      </c>
      <c r="M15" s="239">
        <f t="shared" ref="M15:O15" si="5">G15/5*100</f>
        <v>20</v>
      </c>
      <c r="N15" s="240">
        <v>0</v>
      </c>
      <c r="O15" s="239">
        <f t="shared" si="5"/>
        <v>100</v>
      </c>
      <c r="P15" s="240">
        <v>0</v>
      </c>
      <c r="R15" s="99">
        <v>5</v>
      </c>
      <c r="S15" s="112">
        <v>1635206</v>
      </c>
      <c r="T15" s="209"/>
    </row>
    <row r="16" spans="1:20" ht="21.75" customHeight="1" x14ac:dyDescent="0.2">
      <c r="A16" s="221" t="s">
        <v>72</v>
      </c>
      <c r="B16" s="238">
        <v>3</v>
      </c>
      <c r="C16" s="280">
        <v>3244</v>
      </c>
      <c r="D16" s="239">
        <f>C16/C20*100</f>
        <v>5.6263766758589586</v>
      </c>
      <c r="E16" s="274">
        <f t="shared" si="0"/>
        <v>817.1</v>
      </c>
      <c r="F16" s="245">
        <v>2</v>
      </c>
      <c r="G16" s="238">
        <v>1</v>
      </c>
      <c r="H16" s="238">
        <v>1</v>
      </c>
      <c r="I16" s="238">
        <v>3</v>
      </c>
      <c r="J16" s="245">
        <v>0</v>
      </c>
      <c r="K16" s="245"/>
      <c r="L16" s="240">
        <f>F16/3*100</f>
        <v>66.666666666666657</v>
      </c>
      <c r="M16" s="239">
        <f>G16/3*100</f>
        <v>33.333333333333329</v>
      </c>
      <c r="N16" s="239">
        <f t="shared" ref="N16:O16" si="6">H16/3*100</f>
        <v>33.333333333333329</v>
      </c>
      <c r="O16" s="239">
        <f t="shared" si="6"/>
        <v>100</v>
      </c>
      <c r="P16" s="240">
        <v>0</v>
      </c>
      <c r="R16" s="99">
        <v>3</v>
      </c>
      <c r="S16" s="112">
        <v>817090</v>
      </c>
      <c r="T16" s="209"/>
    </row>
    <row r="17" spans="1:20" ht="21.75" customHeight="1" x14ac:dyDescent="0.2">
      <c r="A17" s="221" t="s">
        <v>73</v>
      </c>
      <c r="B17" s="238">
        <v>3</v>
      </c>
      <c r="C17" s="281">
        <v>2929</v>
      </c>
      <c r="D17" s="239">
        <f>C17/C20*100</f>
        <v>5.080042319232704</v>
      </c>
      <c r="E17" s="274">
        <f t="shared" si="0"/>
        <v>702.8</v>
      </c>
      <c r="F17" s="238">
        <v>3</v>
      </c>
      <c r="G17" s="245">
        <v>3</v>
      </c>
      <c r="H17" s="245">
        <v>0</v>
      </c>
      <c r="I17" s="238">
        <v>3</v>
      </c>
      <c r="J17" s="245">
        <v>0</v>
      </c>
      <c r="K17" s="245"/>
      <c r="L17" s="239">
        <f>F17/3*100</f>
        <v>100</v>
      </c>
      <c r="M17" s="239">
        <f>G17/3*100</f>
        <v>100</v>
      </c>
      <c r="N17" s="240">
        <v>0</v>
      </c>
      <c r="O17" s="240">
        <f>I17/3*100</f>
        <v>100</v>
      </c>
      <c r="P17" s="240">
        <v>0</v>
      </c>
      <c r="R17" s="99">
        <v>3</v>
      </c>
      <c r="S17" s="114">
        <v>702841</v>
      </c>
      <c r="T17" s="209"/>
    </row>
    <row r="18" spans="1:20" ht="21.75" customHeight="1" x14ac:dyDescent="0.2">
      <c r="A18" s="222" t="s">
        <v>74</v>
      </c>
      <c r="B18" s="238">
        <v>5</v>
      </c>
      <c r="C18" s="280">
        <v>1052</v>
      </c>
      <c r="D18" s="239">
        <f>C18/C20*100</f>
        <v>1.8245833116533987</v>
      </c>
      <c r="E18" s="274">
        <f t="shared" si="0"/>
        <v>324.89999999999998</v>
      </c>
      <c r="F18" s="238">
        <v>5</v>
      </c>
      <c r="G18" s="245">
        <v>0</v>
      </c>
      <c r="H18" s="245">
        <v>0</v>
      </c>
      <c r="I18" s="238">
        <v>5</v>
      </c>
      <c r="J18" s="245">
        <v>0</v>
      </c>
      <c r="K18" s="245"/>
      <c r="L18" s="239">
        <f>F18/5*100</f>
        <v>100</v>
      </c>
      <c r="M18" s="240">
        <f>G18/5*100</f>
        <v>0</v>
      </c>
      <c r="N18" s="240">
        <f>H18/5*100</f>
        <v>0</v>
      </c>
      <c r="O18" s="239">
        <f>I18/5*100</f>
        <v>100</v>
      </c>
      <c r="P18" s="240">
        <v>0</v>
      </c>
      <c r="R18" s="99">
        <v>5</v>
      </c>
      <c r="S18" s="112">
        <v>324855</v>
      </c>
      <c r="T18" s="209"/>
    </row>
    <row r="19" spans="1:20" ht="21.75" customHeight="1" x14ac:dyDescent="0.2">
      <c r="A19" s="224" t="s">
        <v>75</v>
      </c>
      <c r="B19" s="248">
        <v>2</v>
      </c>
      <c r="C19" s="282">
        <v>3873</v>
      </c>
      <c r="D19" s="249">
        <f>C19/C20*100</f>
        <v>6.7173109943285292</v>
      </c>
      <c r="E19" s="274">
        <f t="shared" si="0"/>
        <v>1007</v>
      </c>
      <c r="F19" s="248">
        <v>1</v>
      </c>
      <c r="G19" s="248">
        <v>2</v>
      </c>
      <c r="H19" s="275">
        <v>0</v>
      </c>
      <c r="I19" s="248">
        <v>2</v>
      </c>
      <c r="J19" s="275">
        <v>0</v>
      </c>
      <c r="K19" s="275"/>
      <c r="L19" s="276">
        <f>F19/2*100</f>
        <v>50</v>
      </c>
      <c r="M19" s="276">
        <f>G19/2*100</f>
        <v>100</v>
      </c>
      <c r="N19" s="277">
        <f t="shared" ref="N19:P19" si="7">H19/2*100</f>
        <v>0</v>
      </c>
      <c r="O19" s="276">
        <f t="shared" si="7"/>
        <v>100</v>
      </c>
      <c r="P19" s="277">
        <f t="shared" si="7"/>
        <v>0</v>
      </c>
      <c r="R19" s="128">
        <v>2</v>
      </c>
      <c r="S19" s="123">
        <v>1006980</v>
      </c>
      <c r="T19" s="209"/>
    </row>
    <row r="20" spans="1:20" ht="21.75" customHeight="1" thickBot="1" x14ac:dyDescent="0.25">
      <c r="A20" s="194" t="s">
        <v>122</v>
      </c>
      <c r="B20" s="174">
        <f>SUM(B5:B19)</f>
        <v>43</v>
      </c>
      <c r="C20" s="283">
        <f t="shared" ref="C20:F20" si="8">SUM(C5:C19)</f>
        <v>57657</v>
      </c>
      <c r="D20" s="180">
        <v>100</v>
      </c>
      <c r="E20" s="278">
        <f t="shared" si="8"/>
        <v>16026.7</v>
      </c>
      <c r="F20" s="174">
        <f t="shared" si="8"/>
        <v>31</v>
      </c>
      <c r="G20" s="174">
        <f>SUM(G5:G19)</f>
        <v>22</v>
      </c>
      <c r="H20" s="174">
        <f>SUM(H5:H19)</f>
        <v>1</v>
      </c>
      <c r="I20" s="174">
        <f>SUM(I5:I19)</f>
        <v>43</v>
      </c>
      <c r="J20" s="174">
        <f>SUM(J5:J19)</f>
        <v>1</v>
      </c>
      <c r="K20" s="174"/>
      <c r="L20" s="279">
        <f>F20/R20*100</f>
        <v>72.093023255813947</v>
      </c>
      <c r="M20" s="279">
        <f>G20/R20*100</f>
        <v>51.162790697674424</v>
      </c>
      <c r="N20" s="279">
        <f>H20/R20*100</f>
        <v>2.3255813953488373</v>
      </c>
      <c r="O20" s="279">
        <f>I20/R20*100</f>
        <v>100</v>
      </c>
      <c r="P20" s="279">
        <f>J20/R20*100</f>
        <v>2.3255813953488373</v>
      </c>
      <c r="R20" s="173">
        <f>SUM(R5:R19)</f>
        <v>43</v>
      </c>
      <c r="S20" s="117">
        <f>SUM(S5:S19)</f>
        <v>16026547</v>
      </c>
      <c r="T20" s="209"/>
    </row>
    <row r="21" spans="1:20" ht="8.25" customHeight="1" thickTop="1" x14ac:dyDescent="0.25">
      <c r="A21" s="307"/>
      <c r="B21" s="307"/>
      <c r="C21" s="305"/>
      <c r="D21" s="305"/>
      <c r="E21" s="305"/>
      <c r="F21" s="305"/>
      <c r="G21" s="305"/>
      <c r="H21" s="413"/>
      <c r="I21" s="413"/>
      <c r="J21" s="413"/>
      <c r="K21" s="198"/>
      <c r="L21" s="199"/>
      <c r="M21" s="199"/>
      <c r="N21" s="199"/>
      <c r="O21" s="199"/>
      <c r="P21" s="204"/>
      <c r="T21" s="209"/>
    </row>
    <row r="22" spans="1:20" ht="15" customHeight="1" x14ac:dyDescent="0.2">
      <c r="A22" s="413" t="s">
        <v>136</v>
      </c>
      <c r="B22" s="413"/>
      <c r="C22" s="413"/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413"/>
      <c r="P22" s="413"/>
    </row>
    <row r="23" spans="1:20" ht="22.5" customHeight="1" x14ac:dyDescent="0.2">
      <c r="A23" s="416" t="s">
        <v>99</v>
      </c>
      <c r="B23" s="416"/>
      <c r="C23" s="416"/>
      <c r="D23" s="416"/>
      <c r="E23" s="416"/>
      <c r="F23" s="416"/>
      <c r="G23" s="416"/>
      <c r="H23" s="416"/>
      <c r="I23" s="416"/>
      <c r="J23" s="416"/>
      <c r="K23" s="416"/>
      <c r="L23" s="416"/>
      <c r="M23" s="416"/>
      <c r="N23" s="416"/>
      <c r="O23" s="416"/>
      <c r="P23" s="204"/>
    </row>
    <row r="24" spans="1:20" s="342" customFormat="1" ht="11.25" customHeight="1" x14ac:dyDescent="0.2">
      <c r="A24" s="337"/>
      <c r="B24" s="337"/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203"/>
    </row>
    <row r="25" spans="1:20" ht="15.75" customHeight="1" x14ac:dyDescent="0.25">
      <c r="A25" s="417" t="s">
        <v>29</v>
      </c>
      <c r="B25" s="417"/>
      <c r="C25" s="417"/>
      <c r="D25" s="417"/>
      <c r="E25" s="417"/>
      <c r="F25" s="417"/>
      <c r="G25" s="417"/>
      <c r="H25" s="205">
        <v>56</v>
      </c>
      <c r="I25" s="206"/>
      <c r="J25" s="206"/>
      <c r="K25" s="206"/>
      <c r="L25" s="200"/>
      <c r="M25" s="201"/>
      <c r="N25" s="201"/>
      <c r="O25" s="201"/>
      <c r="P25" s="200"/>
    </row>
  </sheetData>
  <mergeCells count="12">
    <mergeCell ref="A25:G25"/>
    <mergeCell ref="A1:P1"/>
    <mergeCell ref="A2:P2"/>
    <mergeCell ref="A3:A4"/>
    <mergeCell ref="E3:E4"/>
    <mergeCell ref="F3:J3"/>
    <mergeCell ref="L3:P3"/>
    <mergeCell ref="H21:J21"/>
    <mergeCell ref="A23:O23"/>
    <mergeCell ref="C3:D3"/>
    <mergeCell ref="A22:P22"/>
    <mergeCell ref="B3:B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rightToLeft="1" view="pageBreakPreview" zoomScaleSheetLayoutView="100" workbookViewId="0">
      <selection activeCell="Q13" sqref="Q13"/>
    </sheetView>
  </sheetViews>
  <sheetFormatPr defaultRowHeight="14.25" x14ac:dyDescent="0.2"/>
  <cols>
    <col min="1" max="1" width="13" style="151" customWidth="1"/>
    <col min="2" max="2" width="12.7109375" style="151" customWidth="1"/>
    <col min="3" max="5" width="9" style="151" customWidth="1"/>
    <col min="6" max="6" width="1.28515625" style="151" customWidth="1"/>
    <col min="7" max="11" width="9.42578125" style="151" customWidth="1"/>
    <col min="12" max="12" width="1.42578125" style="151" customWidth="1"/>
    <col min="13" max="15" width="9" style="151" customWidth="1"/>
    <col min="16" max="16384" width="9.140625" style="151"/>
  </cols>
  <sheetData>
    <row r="1" spans="1:15" ht="26.25" customHeight="1" x14ac:dyDescent="0.2">
      <c r="A1" s="404" t="s">
        <v>148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</row>
    <row r="2" spans="1:15" ht="16.5" thickBot="1" x14ac:dyDescent="0.25">
      <c r="A2" s="455" t="s">
        <v>114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152"/>
      <c r="O2" s="152"/>
    </row>
    <row r="3" spans="1:15" ht="24.75" customHeight="1" thickTop="1" x14ac:dyDescent="0.2">
      <c r="A3" s="456" t="s">
        <v>44</v>
      </c>
      <c r="B3" s="456" t="s">
        <v>172</v>
      </c>
      <c r="C3" s="459" t="s">
        <v>45</v>
      </c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</row>
    <row r="4" spans="1:15" ht="15.75" customHeight="1" x14ac:dyDescent="0.2">
      <c r="A4" s="457"/>
      <c r="B4" s="457"/>
      <c r="C4" s="460" t="s">
        <v>3</v>
      </c>
      <c r="D4" s="460"/>
      <c r="E4" s="460"/>
      <c r="F4" s="461"/>
      <c r="G4" s="460" t="s">
        <v>47</v>
      </c>
      <c r="H4" s="460"/>
      <c r="I4" s="460"/>
      <c r="J4" s="460"/>
      <c r="K4" s="460"/>
      <c r="L4" s="461"/>
      <c r="M4" s="460" t="s">
        <v>48</v>
      </c>
      <c r="N4" s="460"/>
      <c r="O4" s="460"/>
    </row>
    <row r="5" spans="1:15" ht="16.5" customHeight="1" x14ac:dyDescent="0.2">
      <c r="A5" s="458"/>
      <c r="B5" s="458"/>
      <c r="C5" s="161" t="s">
        <v>49</v>
      </c>
      <c r="D5" s="161" t="s">
        <v>50</v>
      </c>
      <c r="E5" s="161" t="s">
        <v>51</v>
      </c>
      <c r="F5" s="462"/>
      <c r="G5" s="161" t="s">
        <v>52</v>
      </c>
      <c r="H5" s="161" t="s">
        <v>53</v>
      </c>
      <c r="I5" s="161" t="s">
        <v>54</v>
      </c>
      <c r="J5" s="161" t="s">
        <v>55</v>
      </c>
      <c r="K5" s="161" t="s">
        <v>56</v>
      </c>
      <c r="L5" s="462"/>
      <c r="M5" s="161" t="s">
        <v>57</v>
      </c>
      <c r="N5" s="161" t="s">
        <v>58</v>
      </c>
      <c r="O5" s="161" t="s">
        <v>59</v>
      </c>
    </row>
    <row r="6" spans="1:15" ht="21" customHeight="1" x14ac:dyDescent="0.2">
      <c r="A6" s="225" t="s">
        <v>60</v>
      </c>
      <c r="B6" s="285">
        <v>6</v>
      </c>
      <c r="C6" s="285">
        <v>0</v>
      </c>
      <c r="D6" s="285">
        <v>6</v>
      </c>
      <c r="E6" s="285">
        <v>0</v>
      </c>
      <c r="F6" s="286"/>
      <c r="G6" s="287">
        <v>0</v>
      </c>
      <c r="H6" s="287">
        <v>3</v>
      </c>
      <c r="I6" s="287">
        <v>0</v>
      </c>
      <c r="J6" s="287">
        <v>3</v>
      </c>
      <c r="K6" s="287">
        <v>0</v>
      </c>
      <c r="L6" s="286"/>
      <c r="M6" s="287">
        <v>0</v>
      </c>
      <c r="N6" s="287">
        <v>0</v>
      </c>
      <c r="O6" s="287">
        <v>6</v>
      </c>
    </row>
    <row r="7" spans="1:15" ht="21" customHeight="1" x14ac:dyDescent="0.2">
      <c r="A7" s="226" t="s">
        <v>62</v>
      </c>
      <c r="B7" s="288">
        <v>4</v>
      </c>
      <c r="C7" s="287">
        <v>3</v>
      </c>
      <c r="D7" s="287">
        <v>1</v>
      </c>
      <c r="E7" s="287">
        <v>0</v>
      </c>
      <c r="F7" s="289"/>
      <c r="G7" s="287">
        <v>0</v>
      </c>
      <c r="H7" s="287">
        <v>2</v>
      </c>
      <c r="I7" s="287">
        <v>0</v>
      </c>
      <c r="J7" s="287">
        <v>2</v>
      </c>
      <c r="K7" s="287">
        <v>0</v>
      </c>
      <c r="L7" s="289"/>
      <c r="M7" s="287">
        <v>0</v>
      </c>
      <c r="N7" s="287">
        <v>0</v>
      </c>
      <c r="O7" s="288">
        <v>4</v>
      </c>
    </row>
    <row r="8" spans="1:15" ht="21" customHeight="1" x14ac:dyDescent="0.2">
      <c r="A8" s="226" t="s">
        <v>63</v>
      </c>
      <c r="B8" s="288">
        <v>3</v>
      </c>
      <c r="C8" s="290">
        <v>2</v>
      </c>
      <c r="D8" s="287">
        <v>1</v>
      </c>
      <c r="E8" s="287">
        <v>0</v>
      </c>
      <c r="F8" s="291"/>
      <c r="G8" s="287">
        <v>0</v>
      </c>
      <c r="H8" s="292">
        <v>3</v>
      </c>
      <c r="I8" s="287">
        <v>0</v>
      </c>
      <c r="J8" s="287">
        <v>0</v>
      </c>
      <c r="K8" s="287">
        <v>0</v>
      </c>
      <c r="L8" s="289"/>
      <c r="M8" s="287">
        <v>0</v>
      </c>
      <c r="N8" s="287">
        <v>0</v>
      </c>
      <c r="O8" s="288">
        <v>3</v>
      </c>
    </row>
    <row r="9" spans="1:15" ht="21" customHeight="1" x14ac:dyDescent="0.2">
      <c r="A9" s="226" t="s">
        <v>64</v>
      </c>
      <c r="B9" s="288">
        <v>3</v>
      </c>
      <c r="C9" s="288">
        <v>2</v>
      </c>
      <c r="D9" s="287">
        <v>1</v>
      </c>
      <c r="E9" s="287">
        <v>0</v>
      </c>
      <c r="F9" s="289"/>
      <c r="G9" s="287">
        <v>0</v>
      </c>
      <c r="H9" s="287">
        <v>3</v>
      </c>
      <c r="I9" s="287">
        <v>0</v>
      </c>
      <c r="J9" s="287">
        <v>0</v>
      </c>
      <c r="K9" s="287">
        <v>0</v>
      </c>
      <c r="L9" s="289"/>
      <c r="M9" s="287">
        <v>0</v>
      </c>
      <c r="N9" s="287">
        <v>0</v>
      </c>
      <c r="O9" s="288">
        <v>3</v>
      </c>
    </row>
    <row r="10" spans="1:15" ht="21" customHeight="1" x14ac:dyDescent="0.2">
      <c r="A10" s="226" t="s">
        <v>65</v>
      </c>
      <c r="B10" s="288">
        <v>22</v>
      </c>
      <c r="C10" s="293">
        <v>0</v>
      </c>
      <c r="D10" s="287">
        <v>22</v>
      </c>
      <c r="E10" s="287">
        <v>0</v>
      </c>
      <c r="F10" s="289"/>
      <c r="G10" s="287">
        <v>7</v>
      </c>
      <c r="H10" s="287">
        <v>14</v>
      </c>
      <c r="I10" s="287">
        <v>1</v>
      </c>
      <c r="J10" s="287">
        <v>0</v>
      </c>
      <c r="K10" s="287">
        <v>0</v>
      </c>
      <c r="L10" s="289"/>
      <c r="M10" s="287">
        <v>0</v>
      </c>
      <c r="N10" s="287">
        <v>0</v>
      </c>
      <c r="O10" s="288">
        <v>22</v>
      </c>
    </row>
    <row r="11" spans="1:15" ht="21" customHeight="1" x14ac:dyDescent="0.2">
      <c r="A11" s="317" t="s">
        <v>173</v>
      </c>
      <c r="B11" s="288">
        <v>3</v>
      </c>
      <c r="C11" s="287">
        <v>1</v>
      </c>
      <c r="D11" s="287">
        <v>2</v>
      </c>
      <c r="E11" s="287">
        <v>0</v>
      </c>
      <c r="F11" s="289"/>
      <c r="G11" s="287">
        <v>0</v>
      </c>
      <c r="H11" s="287">
        <v>3</v>
      </c>
      <c r="I11" s="287">
        <v>0</v>
      </c>
      <c r="J11" s="287">
        <v>0</v>
      </c>
      <c r="K11" s="287">
        <v>0</v>
      </c>
      <c r="L11" s="289"/>
      <c r="M11" s="287">
        <v>0</v>
      </c>
      <c r="N11" s="356" t="s">
        <v>194</v>
      </c>
      <c r="O11" s="288">
        <v>2</v>
      </c>
    </row>
    <row r="12" spans="1:15" ht="21" customHeight="1" x14ac:dyDescent="0.2">
      <c r="A12" s="226" t="s">
        <v>67</v>
      </c>
      <c r="B12" s="288">
        <v>2</v>
      </c>
      <c r="C12" s="287">
        <v>0</v>
      </c>
      <c r="D12" s="287">
        <v>2</v>
      </c>
      <c r="E12" s="287">
        <v>0</v>
      </c>
      <c r="F12" s="289"/>
      <c r="G12" s="287">
        <v>0</v>
      </c>
      <c r="H12" s="287">
        <v>2</v>
      </c>
      <c r="I12" s="287">
        <v>0</v>
      </c>
      <c r="J12" s="287">
        <v>0</v>
      </c>
      <c r="K12" s="287">
        <v>0</v>
      </c>
      <c r="L12" s="289"/>
      <c r="M12" s="287">
        <v>0</v>
      </c>
      <c r="N12" s="287">
        <v>0</v>
      </c>
      <c r="O12" s="288">
        <v>2</v>
      </c>
    </row>
    <row r="13" spans="1:15" ht="21" customHeight="1" x14ac:dyDescent="0.2">
      <c r="A13" s="226" t="s">
        <v>68</v>
      </c>
      <c r="B13" s="288">
        <v>4</v>
      </c>
      <c r="C13" s="288">
        <v>4</v>
      </c>
      <c r="D13" s="287">
        <v>0</v>
      </c>
      <c r="E13" s="287">
        <v>0</v>
      </c>
      <c r="F13" s="289"/>
      <c r="G13" s="287">
        <v>0</v>
      </c>
      <c r="H13" s="287">
        <v>4</v>
      </c>
      <c r="I13" s="287">
        <v>0</v>
      </c>
      <c r="J13" s="287">
        <v>0</v>
      </c>
      <c r="K13" s="287">
        <v>0</v>
      </c>
      <c r="L13" s="289"/>
      <c r="M13" s="287">
        <v>0</v>
      </c>
      <c r="N13" s="287">
        <v>0</v>
      </c>
      <c r="O13" s="288">
        <v>4</v>
      </c>
    </row>
    <row r="14" spans="1:15" ht="21" customHeight="1" x14ac:dyDescent="0.2">
      <c r="A14" s="226" t="s">
        <v>69</v>
      </c>
      <c r="B14" s="288">
        <v>4</v>
      </c>
      <c r="C14" s="288">
        <v>3</v>
      </c>
      <c r="D14" s="287">
        <v>0</v>
      </c>
      <c r="E14" s="287">
        <v>1</v>
      </c>
      <c r="F14" s="289"/>
      <c r="G14" s="287">
        <v>1</v>
      </c>
      <c r="H14" s="287">
        <v>2</v>
      </c>
      <c r="I14" s="287">
        <v>0</v>
      </c>
      <c r="J14" s="288">
        <v>1</v>
      </c>
      <c r="K14" s="287">
        <v>0</v>
      </c>
      <c r="L14" s="289"/>
      <c r="M14" s="287">
        <v>0</v>
      </c>
      <c r="N14" s="287">
        <v>0</v>
      </c>
      <c r="O14" s="288">
        <v>4</v>
      </c>
    </row>
    <row r="15" spans="1:15" ht="21" customHeight="1" x14ac:dyDescent="0.2">
      <c r="A15" s="226" t="s">
        <v>70</v>
      </c>
      <c r="B15" s="288">
        <v>1</v>
      </c>
      <c r="C15" s="287">
        <v>1</v>
      </c>
      <c r="D15" s="287">
        <v>0</v>
      </c>
      <c r="E15" s="287">
        <v>0</v>
      </c>
      <c r="F15" s="289"/>
      <c r="G15" s="287">
        <v>0</v>
      </c>
      <c r="H15" s="287">
        <v>1</v>
      </c>
      <c r="I15" s="287">
        <v>0</v>
      </c>
      <c r="J15" s="287">
        <v>0</v>
      </c>
      <c r="K15" s="287">
        <v>0</v>
      </c>
      <c r="L15" s="289"/>
      <c r="M15" s="287">
        <v>0</v>
      </c>
      <c r="N15" s="287">
        <v>0</v>
      </c>
      <c r="O15" s="288">
        <v>1</v>
      </c>
    </row>
    <row r="16" spans="1:15" ht="21" customHeight="1" x14ac:dyDescent="0.2">
      <c r="A16" s="226" t="s">
        <v>71</v>
      </c>
      <c r="B16" s="288">
        <v>1</v>
      </c>
      <c r="C16" s="288">
        <v>1</v>
      </c>
      <c r="D16" s="287">
        <v>0</v>
      </c>
      <c r="E16" s="287">
        <v>0</v>
      </c>
      <c r="F16" s="289"/>
      <c r="G16" s="287">
        <v>0</v>
      </c>
      <c r="H16" s="287">
        <v>1</v>
      </c>
      <c r="I16" s="287">
        <v>0</v>
      </c>
      <c r="J16" s="287">
        <v>0</v>
      </c>
      <c r="K16" s="287">
        <v>0</v>
      </c>
      <c r="L16" s="289"/>
      <c r="M16" s="287">
        <v>0</v>
      </c>
      <c r="N16" s="287">
        <v>0</v>
      </c>
      <c r="O16" s="288">
        <v>1</v>
      </c>
    </row>
    <row r="17" spans="1:15" ht="21" customHeight="1" x14ac:dyDescent="0.2">
      <c r="A17" s="226" t="s">
        <v>72</v>
      </c>
      <c r="B17" s="287">
        <v>0</v>
      </c>
      <c r="C17" s="287">
        <v>0</v>
      </c>
      <c r="D17" s="287">
        <v>0</v>
      </c>
      <c r="E17" s="287">
        <v>0</v>
      </c>
      <c r="F17" s="289"/>
      <c r="G17" s="287">
        <v>0</v>
      </c>
      <c r="H17" s="287">
        <v>0</v>
      </c>
      <c r="I17" s="287">
        <v>0</v>
      </c>
      <c r="J17" s="287">
        <v>0</v>
      </c>
      <c r="K17" s="287">
        <v>0</v>
      </c>
      <c r="L17" s="289"/>
      <c r="M17" s="287">
        <v>0</v>
      </c>
      <c r="N17" s="287">
        <v>0</v>
      </c>
      <c r="O17" s="287">
        <v>0</v>
      </c>
    </row>
    <row r="18" spans="1:15" ht="21" customHeight="1" x14ac:dyDescent="0.2">
      <c r="A18" s="226" t="s">
        <v>73</v>
      </c>
      <c r="B18" s="288">
        <v>2</v>
      </c>
      <c r="C18" s="287">
        <v>2</v>
      </c>
      <c r="D18" s="287">
        <v>0</v>
      </c>
      <c r="E18" s="287">
        <v>0</v>
      </c>
      <c r="F18" s="289"/>
      <c r="G18" s="287">
        <v>0</v>
      </c>
      <c r="H18" s="287">
        <v>0</v>
      </c>
      <c r="I18" s="287">
        <v>0</v>
      </c>
      <c r="J18" s="287">
        <v>2</v>
      </c>
      <c r="K18" s="287">
        <v>0</v>
      </c>
      <c r="L18" s="289"/>
      <c r="M18" s="287">
        <v>0</v>
      </c>
      <c r="N18" s="287">
        <v>0</v>
      </c>
      <c r="O18" s="288">
        <v>2</v>
      </c>
    </row>
    <row r="19" spans="1:15" ht="21" customHeight="1" x14ac:dyDescent="0.2">
      <c r="A19" s="227" t="s">
        <v>74</v>
      </c>
      <c r="B19" s="287">
        <v>0</v>
      </c>
      <c r="C19" s="287">
        <v>0</v>
      </c>
      <c r="D19" s="287">
        <v>0</v>
      </c>
      <c r="E19" s="287">
        <v>0</v>
      </c>
      <c r="F19" s="289"/>
      <c r="G19" s="287">
        <v>0</v>
      </c>
      <c r="H19" s="287">
        <v>0</v>
      </c>
      <c r="I19" s="287">
        <v>0</v>
      </c>
      <c r="J19" s="287">
        <v>0</v>
      </c>
      <c r="K19" s="287">
        <v>0</v>
      </c>
      <c r="L19" s="289"/>
      <c r="M19" s="287">
        <v>0</v>
      </c>
      <c r="N19" s="287">
        <v>0</v>
      </c>
      <c r="O19" s="287">
        <v>0</v>
      </c>
    </row>
    <row r="20" spans="1:15" ht="21" customHeight="1" x14ac:dyDescent="0.2">
      <c r="A20" s="227" t="s">
        <v>75</v>
      </c>
      <c r="B20" s="294">
        <v>2</v>
      </c>
      <c r="C20" s="295">
        <v>0</v>
      </c>
      <c r="D20" s="287">
        <v>2</v>
      </c>
      <c r="E20" s="295">
        <v>0</v>
      </c>
      <c r="F20" s="296"/>
      <c r="G20" s="295">
        <v>2</v>
      </c>
      <c r="H20" s="287">
        <v>0</v>
      </c>
      <c r="I20" s="287">
        <v>0</v>
      </c>
      <c r="J20" s="295">
        <v>0</v>
      </c>
      <c r="K20" s="287">
        <v>0</v>
      </c>
      <c r="L20" s="296"/>
      <c r="M20" s="295">
        <v>0</v>
      </c>
      <c r="N20" s="287">
        <v>0</v>
      </c>
      <c r="O20" s="294">
        <v>2</v>
      </c>
    </row>
    <row r="21" spans="1:15" ht="24.75" customHeight="1" thickBot="1" x14ac:dyDescent="0.25">
      <c r="A21" s="181" t="s">
        <v>122</v>
      </c>
      <c r="B21" s="297">
        <f>SUM(B6:B20)</f>
        <v>57</v>
      </c>
      <c r="C21" s="297">
        <f>SUM(C6:C20)</f>
        <v>19</v>
      </c>
      <c r="D21" s="298">
        <f>SUM(D6:D20)</f>
        <v>37</v>
      </c>
      <c r="E21" s="298">
        <f>SUM(E6:E20)</f>
        <v>1</v>
      </c>
      <c r="F21" s="299"/>
      <c r="G21" s="298">
        <f>SUM(G6:G20)</f>
        <v>10</v>
      </c>
      <c r="H21" s="298">
        <f>SUM(H6:H20)</f>
        <v>38</v>
      </c>
      <c r="I21" s="298">
        <f>SUM(I6:I20)</f>
        <v>1</v>
      </c>
      <c r="J21" s="298">
        <f>SUM(J6:J20)</f>
        <v>8</v>
      </c>
      <c r="K21" s="298">
        <f>SUM(K6:K20)</f>
        <v>0</v>
      </c>
      <c r="L21" s="299"/>
      <c r="M21" s="300">
        <f>SUM(M6:M20)</f>
        <v>0</v>
      </c>
      <c r="N21" s="297">
        <f>SUM(N6:N20)</f>
        <v>0</v>
      </c>
      <c r="O21" s="297">
        <f>SUM(O6:O20)</f>
        <v>56</v>
      </c>
    </row>
    <row r="22" spans="1:15" ht="20.25" customHeight="1" thickTop="1" x14ac:dyDescent="0.2">
      <c r="A22" s="463" t="s">
        <v>195</v>
      </c>
      <c r="B22" s="464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4"/>
      <c r="O22" s="464"/>
    </row>
    <row r="23" spans="1:15" x14ac:dyDescent="0.2">
      <c r="A23" s="453" t="s">
        <v>113</v>
      </c>
      <c r="B23" s="453"/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153"/>
      <c r="O23" s="153"/>
    </row>
    <row r="24" spans="1:15" ht="6.75" customHeight="1" x14ac:dyDescent="0.2">
      <c r="A24" s="339"/>
      <c r="B24" s="339"/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153"/>
      <c r="O24" s="153"/>
    </row>
    <row r="25" spans="1:15" ht="15.75" x14ac:dyDescent="0.25">
      <c r="A25" s="454" t="s">
        <v>29</v>
      </c>
      <c r="B25" s="454"/>
      <c r="C25" s="454"/>
      <c r="D25" s="454"/>
      <c r="E25" s="207"/>
      <c r="F25" s="207"/>
      <c r="G25" s="207"/>
      <c r="H25" s="207"/>
      <c r="I25" s="207"/>
      <c r="J25" s="207"/>
      <c r="K25" s="208">
        <v>57</v>
      </c>
      <c r="L25" s="208"/>
      <c r="M25" s="207"/>
      <c r="N25" s="154"/>
      <c r="O25" s="154"/>
    </row>
  </sheetData>
  <mergeCells count="13">
    <mergeCell ref="A23:M23"/>
    <mergeCell ref="A25:D25"/>
    <mergeCell ref="A1:O1"/>
    <mergeCell ref="A2:M2"/>
    <mergeCell ref="A3:A5"/>
    <mergeCell ref="B3:B5"/>
    <mergeCell ref="C3:O3"/>
    <mergeCell ref="C4:E4"/>
    <mergeCell ref="F4:F5"/>
    <mergeCell ref="G4:K4"/>
    <mergeCell ref="L4:L5"/>
    <mergeCell ref="M4:O4"/>
    <mergeCell ref="A22:O2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rightToLeft="1" tabSelected="1" view="pageBreakPreview" zoomScaleSheetLayoutView="100" workbookViewId="0">
      <selection activeCell="O8" sqref="O8"/>
    </sheetView>
  </sheetViews>
  <sheetFormatPr defaultRowHeight="12.75" x14ac:dyDescent="0.2"/>
  <cols>
    <col min="1" max="1" width="23" customWidth="1"/>
    <col min="2" max="2" width="13.140625" customWidth="1"/>
    <col min="3" max="6" width="11.5703125" customWidth="1"/>
    <col min="7" max="7" width="1" customWidth="1"/>
    <col min="8" max="11" width="11.5703125" customWidth="1"/>
  </cols>
  <sheetData>
    <row r="1" spans="1:11" s="64" customFormat="1" ht="32.25" customHeight="1" x14ac:dyDescent="0.2">
      <c r="A1" s="359" t="s">
        <v>189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spans="1:11" s="64" customFormat="1" ht="24.75" customHeight="1" thickBot="1" x14ac:dyDescent="0.25">
      <c r="A2" s="357" t="s">
        <v>97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</row>
    <row r="3" spans="1:11" ht="29.25" customHeight="1" thickTop="1" x14ac:dyDescent="0.2">
      <c r="A3" s="366" t="s">
        <v>3</v>
      </c>
      <c r="B3" s="372" t="s">
        <v>7</v>
      </c>
      <c r="C3" s="373" t="s">
        <v>152</v>
      </c>
      <c r="D3" s="373"/>
      <c r="E3" s="373"/>
      <c r="F3" s="373"/>
      <c r="G3" s="62"/>
      <c r="H3" s="373" t="s">
        <v>154</v>
      </c>
      <c r="I3" s="373"/>
      <c r="J3" s="373"/>
      <c r="K3" s="373"/>
    </row>
    <row r="4" spans="1:11" ht="27.75" customHeight="1" x14ac:dyDescent="0.2">
      <c r="A4" s="367"/>
      <c r="B4" s="367"/>
      <c r="C4" s="313" t="s">
        <v>157</v>
      </c>
      <c r="D4" s="74" t="s">
        <v>32</v>
      </c>
      <c r="E4" s="308" t="s">
        <v>153</v>
      </c>
      <c r="F4" s="74" t="s">
        <v>0</v>
      </c>
      <c r="G4" s="77"/>
      <c r="H4" s="313" t="s">
        <v>157</v>
      </c>
      <c r="I4" s="125" t="s">
        <v>32</v>
      </c>
      <c r="J4" s="313" t="s">
        <v>153</v>
      </c>
      <c r="K4" s="74" t="s">
        <v>0</v>
      </c>
    </row>
    <row r="5" spans="1:11" ht="35.1" customHeight="1" x14ac:dyDescent="0.2">
      <c r="A5" s="187" t="s">
        <v>17</v>
      </c>
      <c r="B5" s="28">
        <v>8</v>
      </c>
      <c r="C5" s="28">
        <v>0</v>
      </c>
      <c r="D5" s="28">
        <v>6</v>
      </c>
      <c r="E5" s="28">
        <v>27</v>
      </c>
      <c r="F5" s="28">
        <f t="shared" ref="F5:F11" si="0">SUM(C5:E5)</f>
        <v>33</v>
      </c>
      <c r="G5" s="59"/>
      <c r="H5" s="36">
        <f t="shared" ref="H5:H11" si="1">C5/F5*100</f>
        <v>0</v>
      </c>
      <c r="I5" s="38">
        <f t="shared" ref="I5:I11" si="2">D5/F5*100</f>
        <v>18.181818181818183</v>
      </c>
      <c r="J5" s="36">
        <f t="shared" ref="J5:J11" si="3">E5/F5*100</f>
        <v>81.818181818181827</v>
      </c>
      <c r="K5" s="36">
        <f t="shared" ref="K5:K11" si="4">SUM(H5:J5)</f>
        <v>100.00000000000001</v>
      </c>
    </row>
    <row r="6" spans="1:11" ht="35.1" customHeight="1" x14ac:dyDescent="0.2">
      <c r="A6" s="188" t="s">
        <v>4</v>
      </c>
      <c r="B6" s="30">
        <v>17</v>
      </c>
      <c r="C6" s="30">
        <v>1</v>
      </c>
      <c r="D6" s="30">
        <v>46</v>
      </c>
      <c r="E6" s="30">
        <v>54</v>
      </c>
      <c r="F6" s="30">
        <f t="shared" si="0"/>
        <v>101</v>
      </c>
      <c r="G6" s="30"/>
      <c r="H6" s="34">
        <f t="shared" si="1"/>
        <v>0.99009900990099009</v>
      </c>
      <c r="I6" s="34">
        <f t="shared" si="2"/>
        <v>45.544554455445549</v>
      </c>
      <c r="J6" s="34">
        <f t="shared" si="3"/>
        <v>53.46534653465347</v>
      </c>
      <c r="K6" s="34">
        <f t="shared" si="4"/>
        <v>100</v>
      </c>
    </row>
    <row r="7" spans="1:11" ht="35.1" customHeight="1" x14ac:dyDescent="0.2">
      <c r="A7" s="188" t="s">
        <v>16</v>
      </c>
      <c r="B7" s="30">
        <v>2</v>
      </c>
      <c r="C7" s="30">
        <v>0</v>
      </c>
      <c r="D7" s="30">
        <v>14</v>
      </c>
      <c r="E7" s="30">
        <v>4</v>
      </c>
      <c r="F7" s="30">
        <f t="shared" si="0"/>
        <v>18</v>
      </c>
      <c r="G7" s="30"/>
      <c r="H7" s="34">
        <f t="shared" si="1"/>
        <v>0</v>
      </c>
      <c r="I7" s="34">
        <f t="shared" si="2"/>
        <v>77.777777777777786</v>
      </c>
      <c r="J7" s="34">
        <f t="shared" si="3"/>
        <v>22.222222222222221</v>
      </c>
      <c r="K7" s="34">
        <f t="shared" si="4"/>
        <v>100</v>
      </c>
    </row>
    <row r="8" spans="1:11" ht="35.1" customHeight="1" x14ac:dyDescent="0.2">
      <c r="A8" s="188" t="s">
        <v>5</v>
      </c>
      <c r="B8" s="30">
        <v>1</v>
      </c>
      <c r="C8" s="30">
        <v>1</v>
      </c>
      <c r="D8" s="30">
        <v>14</v>
      </c>
      <c r="E8" s="30">
        <v>22</v>
      </c>
      <c r="F8" s="31">
        <f t="shared" si="0"/>
        <v>37</v>
      </c>
      <c r="G8" s="30"/>
      <c r="H8" s="34">
        <f t="shared" si="1"/>
        <v>2.7027027027027026</v>
      </c>
      <c r="I8" s="34">
        <f t="shared" si="2"/>
        <v>37.837837837837839</v>
      </c>
      <c r="J8" s="34">
        <f t="shared" si="3"/>
        <v>59.45945945945946</v>
      </c>
      <c r="K8" s="34">
        <f t="shared" si="4"/>
        <v>100</v>
      </c>
    </row>
    <row r="9" spans="1:11" ht="35.1" customHeight="1" x14ac:dyDescent="0.2">
      <c r="A9" s="189" t="s">
        <v>18</v>
      </c>
      <c r="B9" s="29">
        <v>3</v>
      </c>
      <c r="C9" s="29">
        <v>0</v>
      </c>
      <c r="D9" s="29">
        <v>10</v>
      </c>
      <c r="E9" s="29">
        <v>35</v>
      </c>
      <c r="F9" s="29">
        <f t="shared" si="0"/>
        <v>45</v>
      </c>
      <c r="G9" s="45"/>
      <c r="H9" s="35">
        <f t="shared" si="1"/>
        <v>0</v>
      </c>
      <c r="I9" s="33">
        <f t="shared" si="2"/>
        <v>22.222222222222221</v>
      </c>
      <c r="J9" s="35">
        <f t="shared" si="3"/>
        <v>77.777777777777786</v>
      </c>
      <c r="K9" s="35">
        <f t="shared" si="4"/>
        <v>100</v>
      </c>
    </row>
    <row r="10" spans="1:11" ht="35.1" customHeight="1" thickBot="1" x14ac:dyDescent="0.25">
      <c r="A10" s="190" t="s">
        <v>10</v>
      </c>
      <c r="B10" s="59">
        <v>13</v>
      </c>
      <c r="C10" s="59">
        <v>0</v>
      </c>
      <c r="D10" s="59">
        <v>3</v>
      </c>
      <c r="E10" s="59">
        <v>12</v>
      </c>
      <c r="F10" s="59">
        <f t="shared" si="0"/>
        <v>15</v>
      </c>
      <c r="G10" s="59"/>
      <c r="H10" s="38">
        <f t="shared" si="1"/>
        <v>0</v>
      </c>
      <c r="I10" s="38">
        <f t="shared" si="2"/>
        <v>20</v>
      </c>
      <c r="J10" s="38">
        <f t="shared" si="3"/>
        <v>80</v>
      </c>
      <c r="K10" s="38">
        <f t="shared" si="4"/>
        <v>100</v>
      </c>
    </row>
    <row r="11" spans="1:11" ht="35.1" customHeight="1" thickTop="1" thickBot="1" x14ac:dyDescent="0.25">
      <c r="A11" s="191" t="s">
        <v>23</v>
      </c>
      <c r="B11" s="165">
        <f>SUM(B5:B10)</f>
        <v>44</v>
      </c>
      <c r="C11" s="165">
        <f>SUM(C5:C10)</f>
        <v>2</v>
      </c>
      <c r="D11" s="165">
        <f>SUM(D5:D10)</f>
        <v>93</v>
      </c>
      <c r="E11" s="165">
        <f>SUM(E5:E10)</f>
        <v>154</v>
      </c>
      <c r="F11" s="165">
        <f t="shared" si="0"/>
        <v>249</v>
      </c>
      <c r="G11" s="165"/>
      <c r="H11" s="167">
        <f t="shared" si="1"/>
        <v>0.80321285140562237</v>
      </c>
      <c r="I11" s="167">
        <f t="shared" si="2"/>
        <v>37.349397590361441</v>
      </c>
      <c r="J11" s="167">
        <f t="shared" si="3"/>
        <v>61.847389558232933</v>
      </c>
      <c r="K11" s="167">
        <f t="shared" si="4"/>
        <v>100</v>
      </c>
    </row>
    <row r="12" spans="1:11" ht="8.25" customHeight="1" thickTop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ht="19.5" customHeight="1" x14ac:dyDescent="0.2">
      <c r="A13" s="371" t="s">
        <v>180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</row>
    <row r="14" spans="1:11" ht="20.25" customHeight="1" x14ac:dyDescent="0.2">
      <c r="A14" s="318" t="s">
        <v>158</v>
      </c>
      <c r="B14" s="353"/>
      <c r="C14" s="353"/>
      <c r="D14" s="353"/>
      <c r="E14" s="340"/>
      <c r="F14" s="340"/>
      <c r="G14" s="340"/>
      <c r="H14" s="340"/>
      <c r="I14" s="314"/>
      <c r="J14" s="314"/>
      <c r="K14" s="314"/>
    </row>
    <row r="15" spans="1:11" s="64" customFormat="1" ht="32.25" customHeight="1" x14ac:dyDescent="0.2">
      <c r="A15" s="363" t="s">
        <v>30</v>
      </c>
      <c r="B15" s="363"/>
      <c r="C15" s="363"/>
      <c r="D15" s="363"/>
      <c r="E15" s="363"/>
      <c r="F15" s="363"/>
      <c r="G15" s="363"/>
      <c r="H15" s="363"/>
      <c r="I15" s="363"/>
      <c r="J15" s="363"/>
      <c r="K15" s="363"/>
    </row>
    <row r="16" spans="1:11" ht="14.25" customHeight="1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ht="15" customHeight="1" x14ac:dyDescent="0.2">
      <c r="A17" s="17"/>
      <c r="B17" s="18"/>
      <c r="C17" s="27"/>
      <c r="D17" s="18"/>
      <c r="E17" s="27"/>
      <c r="F17" s="22"/>
      <c r="G17" s="22"/>
      <c r="H17" s="19"/>
      <c r="I17" s="19"/>
      <c r="J17" s="19"/>
      <c r="K17" s="18"/>
    </row>
    <row r="18" spans="1:11" ht="23.25" customHeight="1" x14ac:dyDescent="0.2">
      <c r="A18" s="364" t="s">
        <v>29</v>
      </c>
      <c r="B18" s="364"/>
      <c r="C18" s="364"/>
      <c r="D18" s="364"/>
      <c r="E18" s="309">
        <v>45</v>
      </c>
      <c r="F18" s="50"/>
      <c r="G18" s="50"/>
      <c r="H18" s="50"/>
      <c r="I18" s="50"/>
      <c r="J18" s="50"/>
      <c r="K18" s="50"/>
    </row>
  </sheetData>
  <mergeCells count="9">
    <mergeCell ref="A13:K13"/>
    <mergeCell ref="A15:K15"/>
    <mergeCell ref="A18:D18"/>
    <mergeCell ref="A2:K2"/>
    <mergeCell ref="A1:K1"/>
    <mergeCell ref="A3:A4"/>
    <mergeCell ref="B3:B4"/>
    <mergeCell ref="C3:F3"/>
    <mergeCell ref="H3:K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rightToLeft="1" view="pageBreakPreview" zoomScaleSheetLayoutView="100" workbookViewId="0">
      <selection activeCell="M13" sqref="M13"/>
    </sheetView>
  </sheetViews>
  <sheetFormatPr defaultRowHeight="12.75" x14ac:dyDescent="0.2"/>
  <cols>
    <col min="1" max="1" width="22.85546875" customWidth="1"/>
    <col min="2" max="2" width="12.85546875" customWidth="1"/>
    <col min="3" max="3" width="15" customWidth="1"/>
    <col min="4" max="4" width="1.42578125" customWidth="1"/>
    <col min="5" max="5" width="16.7109375" customWidth="1"/>
    <col min="6" max="6" width="1.140625" customWidth="1"/>
    <col min="7" max="7" width="17.28515625" customWidth="1"/>
    <col min="8" max="8" width="9.5703125" customWidth="1"/>
    <col min="9" max="9" width="10.5703125" bestFit="1" customWidth="1"/>
  </cols>
  <sheetData>
    <row r="1" spans="1:10" s="64" customFormat="1" ht="36" customHeight="1" x14ac:dyDescent="0.2">
      <c r="A1" s="383" t="s">
        <v>190</v>
      </c>
      <c r="B1" s="383"/>
      <c r="C1" s="384"/>
      <c r="D1" s="384"/>
      <c r="E1" s="384"/>
      <c r="F1" s="384"/>
      <c r="G1" s="384"/>
    </row>
    <row r="2" spans="1:10" s="64" customFormat="1" ht="27.75" customHeight="1" thickBot="1" x14ac:dyDescent="0.25">
      <c r="A2" s="357" t="s">
        <v>156</v>
      </c>
      <c r="B2" s="357"/>
      <c r="C2" s="358"/>
      <c r="D2" s="358"/>
      <c r="E2" s="358"/>
      <c r="F2" s="358"/>
      <c r="G2" s="358"/>
    </row>
    <row r="3" spans="1:10" ht="23.25" customHeight="1" thickTop="1" x14ac:dyDescent="0.2">
      <c r="A3" s="385" t="s">
        <v>3</v>
      </c>
      <c r="B3" s="393" t="s">
        <v>37</v>
      </c>
      <c r="C3" s="393"/>
      <c r="D3" s="393"/>
      <c r="E3" s="393"/>
      <c r="F3" s="393"/>
      <c r="G3" s="393"/>
    </row>
    <row r="4" spans="1:10" ht="21" customHeight="1" x14ac:dyDescent="0.2">
      <c r="A4" s="386"/>
      <c r="B4" s="392" t="s">
        <v>181</v>
      </c>
      <c r="C4" s="392"/>
      <c r="D4" s="392"/>
      <c r="E4" s="392"/>
      <c r="F4" s="87"/>
      <c r="G4" s="388" t="s">
        <v>36</v>
      </c>
    </row>
    <row r="5" spans="1:10" ht="23.25" customHeight="1" x14ac:dyDescent="0.2">
      <c r="A5" s="387"/>
      <c r="B5" s="310" t="s">
        <v>39</v>
      </c>
      <c r="C5" s="156" t="s">
        <v>38</v>
      </c>
      <c r="D5" s="391" t="s">
        <v>0</v>
      </c>
      <c r="E5" s="391"/>
      <c r="F5" s="88"/>
      <c r="G5" s="389"/>
    </row>
    <row r="6" spans="1:10" ht="30.75" customHeight="1" x14ac:dyDescent="0.2">
      <c r="A6" s="182" t="s">
        <v>17</v>
      </c>
      <c r="B6" s="312">
        <v>0</v>
      </c>
      <c r="C6" s="53">
        <v>19212.3</v>
      </c>
      <c r="D6" s="390">
        <f t="shared" ref="D6:D11" si="0">SUM(B6:C6)</f>
        <v>19212.3</v>
      </c>
      <c r="E6" s="390"/>
      <c r="F6" s="82"/>
      <c r="G6" s="53">
        <f>D6/D12*100</f>
        <v>0.50198883055712873</v>
      </c>
      <c r="J6" s="91"/>
    </row>
    <row r="7" spans="1:10" ht="27" customHeight="1" x14ac:dyDescent="0.2">
      <c r="A7" s="183" t="s">
        <v>4</v>
      </c>
      <c r="B7" s="316" t="s">
        <v>61</v>
      </c>
      <c r="C7" s="54">
        <v>3776247.6</v>
      </c>
      <c r="D7" s="375">
        <f t="shared" si="0"/>
        <v>3776247.6</v>
      </c>
      <c r="E7" s="375"/>
      <c r="F7" s="85"/>
      <c r="G7" s="56">
        <f>D7/D12*100</f>
        <v>98.667734556412526</v>
      </c>
      <c r="J7" s="91"/>
    </row>
    <row r="8" spans="1:10" ht="29.25" customHeight="1" x14ac:dyDescent="0.2">
      <c r="A8" s="183" t="s">
        <v>16</v>
      </c>
      <c r="B8" s="80">
        <v>0</v>
      </c>
      <c r="C8" s="131">
        <v>23685.15</v>
      </c>
      <c r="D8" s="375">
        <f t="shared" si="0"/>
        <v>23685.15</v>
      </c>
      <c r="E8" s="375"/>
      <c r="F8" s="84"/>
      <c r="G8" s="34">
        <f>D8/D12*100</f>
        <v>0.61885774998673659</v>
      </c>
      <c r="J8" s="92"/>
    </row>
    <row r="9" spans="1:10" ht="27.75" customHeight="1" x14ac:dyDescent="0.2">
      <c r="A9" s="183" t="s">
        <v>5</v>
      </c>
      <c r="B9" s="54">
        <v>1250</v>
      </c>
      <c r="C9" s="54">
        <v>3873.5</v>
      </c>
      <c r="D9" s="375">
        <f t="shared" si="0"/>
        <v>5123.5</v>
      </c>
      <c r="E9" s="375"/>
      <c r="F9" s="84"/>
      <c r="G9" s="34">
        <f>D9/D12*100</f>
        <v>0.13386943642143051</v>
      </c>
      <c r="J9" s="91"/>
    </row>
    <row r="10" spans="1:10" ht="27.75" customHeight="1" x14ac:dyDescent="0.2">
      <c r="A10" s="184" t="s">
        <v>18</v>
      </c>
      <c r="B10" s="130">
        <v>0</v>
      </c>
      <c r="C10" s="132">
        <v>1968</v>
      </c>
      <c r="D10" s="376">
        <f t="shared" si="0"/>
        <v>1968</v>
      </c>
      <c r="E10" s="376"/>
      <c r="F10" s="86"/>
      <c r="G10" s="51">
        <f>D10/D12*100</f>
        <v>5.1420913609324728E-2</v>
      </c>
      <c r="J10" s="92"/>
    </row>
    <row r="11" spans="1:10" ht="30" customHeight="1" thickBot="1" x14ac:dyDescent="0.25">
      <c r="A11" s="182" t="s">
        <v>10</v>
      </c>
      <c r="B11" s="133">
        <v>0</v>
      </c>
      <c r="C11" s="311">
        <v>1000</v>
      </c>
      <c r="D11" s="374">
        <f t="shared" si="0"/>
        <v>1000</v>
      </c>
      <c r="E11" s="374"/>
      <c r="F11" s="83"/>
      <c r="G11" s="38">
        <f>D11/D12*100</f>
        <v>2.6128513012868254E-2</v>
      </c>
      <c r="J11" s="92"/>
    </row>
    <row r="12" spans="1:10" ht="30" customHeight="1" thickTop="1" thickBot="1" x14ac:dyDescent="0.25">
      <c r="A12" s="186" t="s">
        <v>23</v>
      </c>
      <c r="B12" s="163">
        <f>SUM(B6:B11)</f>
        <v>1250</v>
      </c>
      <c r="C12" s="163">
        <f>SUM(C6:C11)</f>
        <v>3825986.55</v>
      </c>
      <c r="D12" s="378">
        <f>SUM(D6:D11)</f>
        <v>3827236.55</v>
      </c>
      <c r="E12" s="378"/>
      <c r="F12" s="163"/>
      <c r="G12" s="163">
        <f>SUM(G6:G11)</f>
        <v>100</v>
      </c>
      <c r="J12" s="91"/>
    </row>
    <row r="13" spans="1:10" ht="3.75" customHeight="1" thickTop="1" x14ac:dyDescent="0.2">
      <c r="A13" s="43"/>
      <c r="B13" s="44"/>
      <c r="C13" s="44"/>
      <c r="D13" s="44"/>
      <c r="E13" s="44"/>
      <c r="F13" s="44"/>
      <c r="G13" s="44"/>
      <c r="H13" s="19"/>
      <c r="J13" s="16"/>
    </row>
    <row r="14" spans="1:10" s="64" customFormat="1" ht="23.25" customHeight="1" x14ac:dyDescent="0.2">
      <c r="A14" s="354" t="s">
        <v>182</v>
      </c>
      <c r="B14" s="315"/>
      <c r="C14" s="315"/>
      <c r="D14" s="315"/>
      <c r="E14" s="315"/>
      <c r="F14" s="315"/>
      <c r="G14" s="315"/>
    </row>
    <row r="15" spans="1:10" s="64" customFormat="1" ht="24" customHeight="1" x14ac:dyDescent="0.2">
      <c r="A15" s="379" t="s">
        <v>159</v>
      </c>
      <c r="B15" s="379"/>
      <c r="C15" s="380"/>
      <c r="D15" s="380"/>
      <c r="E15" s="380"/>
      <c r="F15" s="380"/>
      <c r="G15" s="380"/>
    </row>
    <row r="16" spans="1:10" s="64" customFormat="1" ht="25.5" customHeight="1" x14ac:dyDescent="0.2">
      <c r="A16" s="381" t="s">
        <v>164</v>
      </c>
      <c r="B16" s="381"/>
      <c r="C16" s="382"/>
      <c r="D16" s="382"/>
      <c r="E16" s="382"/>
      <c r="F16" s="382"/>
      <c r="G16" s="382"/>
    </row>
    <row r="17" spans="1:8" s="64" customFormat="1" ht="26.25" customHeight="1" x14ac:dyDescent="0.2">
      <c r="A17" s="381" t="s">
        <v>165</v>
      </c>
      <c r="B17" s="381"/>
      <c r="C17" s="381"/>
      <c r="D17" s="381"/>
      <c r="E17" s="381"/>
      <c r="F17" s="381"/>
      <c r="G17" s="381"/>
    </row>
    <row r="18" spans="1:8" s="64" customFormat="1" ht="60.75" customHeight="1" x14ac:dyDescent="0.2">
      <c r="A18" s="363" t="s">
        <v>30</v>
      </c>
      <c r="B18" s="363"/>
      <c r="C18" s="363"/>
      <c r="D18" s="363"/>
      <c r="E18" s="363"/>
      <c r="F18" s="363"/>
      <c r="G18" s="363"/>
    </row>
    <row r="19" spans="1:8" s="64" customFormat="1" ht="33.75" customHeight="1" x14ac:dyDescent="0.2">
      <c r="A19" s="155"/>
      <c r="B19" s="155"/>
      <c r="C19" s="155"/>
      <c r="D19" s="155"/>
      <c r="E19" s="155"/>
      <c r="F19" s="155"/>
      <c r="G19" s="155"/>
    </row>
    <row r="20" spans="1:8" ht="21.75" customHeight="1" x14ac:dyDescent="0.2">
      <c r="A20" s="377" t="s">
        <v>29</v>
      </c>
      <c r="B20" s="377"/>
      <c r="C20" s="377"/>
      <c r="D20" s="50"/>
      <c r="E20" s="50">
        <v>46</v>
      </c>
      <c r="F20" s="50"/>
      <c r="G20" s="50"/>
      <c r="H20" s="10"/>
    </row>
  </sheetData>
  <mergeCells count="19">
    <mergeCell ref="A1:G1"/>
    <mergeCell ref="A2:G2"/>
    <mergeCell ref="A3:A5"/>
    <mergeCell ref="G4:G5"/>
    <mergeCell ref="D6:E6"/>
    <mergeCell ref="D5:E5"/>
    <mergeCell ref="B4:E4"/>
    <mergeCell ref="B3:G3"/>
    <mergeCell ref="A20:C20"/>
    <mergeCell ref="D12:E12"/>
    <mergeCell ref="A15:G15"/>
    <mergeCell ref="A18:G18"/>
    <mergeCell ref="A16:G16"/>
    <mergeCell ref="A17:G17"/>
    <mergeCell ref="D11:E11"/>
    <mergeCell ref="D7:E7"/>
    <mergeCell ref="D8:E8"/>
    <mergeCell ref="D9:E9"/>
    <mergeCell ref="D10:E10"/>
  </mergeCells>
  <printOptions horizontalCentered="1"/>
  <pageMargins left="0.74803149606299213" right="0.74803149606299213" top="0.59055118110236227" bottom="0.19685039370078741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rightToLeft="1" view="pageBreakPreview" zoomScaleSheetLayoutView="100" workbookViewId="0">
      <selection activeCell="V5" sqref="V5"/>
    </sheetView>
  </sheetViews>
  <sheetFormatPr defaultRowHeight="15.75" x14ac:dyDescent="0.2"/>
  <cols>
    <col min="1" max="1" width="21" style="1" customWidth="1"/>
    <col min="2" max="2" width="6" style="1" customWidth="1"/>
    <col min="3" max="5" width="5.7109375" style="15" customWidth="1"/>
    <col min="6" max="7" width="5.7109375" style="1" customWidth="1"/>
    <col min="8" max="8" width="4.85546875" style="2" customWidth="1"/>
    <col min="9" max="9" width="8" style="23" customWidth="1"/>
    <col min="10" max="10" width="5.7109375" style="41" customWidth="1"/>
    <col min="11" max="11" width="1" style="21" customWidth="1"/>
    <col min="12" max="12" width="5.7109375" style="2" customWidth="1"/>
    <col min="13" max="18" width="5.7109375" style="12" customWidth="1"/>
    <col min="19" max="19" width="4.42578125" style="23" customWidth="1"/>
    <col min="20" max="20" width="7.28515625" style="2" customWidth="1"/>
    <col min="21" max="21" width="5.7109375" style="23" customWidth="1"/>
    <col min="22" max="22" width="4.85546875" style="2" customWidth="1"/>
    <col min="23" max="23" width="10.28515625" style="2" bestFit="1" customWidth="1"/>
    <col min="24" max="24" width="13.5703125" style="2" bestFit="1" customWidth="1"/>
    <col min="25" max="25" width="9.5703125" style="2" bestFit="1" customWidth="1"/>
    <col min="26" max="16384" width="9.140625" style="2"/>
  </cols>
  <sheetData>
    <row r="1" spans="1:25" s="76" customFormat="1" ht="31.5" customHeight="1" x14ac:dyDescent="0.2">
      <c r="A1" s="359" t="s">
        <v>191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75"/>
    </row>
    <row r="2" spans="1:25" s="76" customFormat="1" ht="24.75" customHeight="1" thickBot="1" x14ac:dyDescent="0.25">
      <c r="A2" s="358" t="s">
        <v>40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75"/>
      <c r="V2" s="75"/>
    </row>
    <row r="3" spans="1:25" s="4" customFormat="1" ht="30" customHeight="1" thickTop="1" x14ac:dyDescent="0.2">
      <c r="A3" s="366" t="s">
        <v>3</v>
      </c>
      <c r="B3" s="366" t="s">
        <v>7</v>
      </c>
      <c r="C3" s="368" t="s">
        <v>33</v>
      </c>
      <c r="D3" s="368"/>
      <c r="E3" s="368"/>
      <c r="F3" s="368"/>
      <c r="G3" s="368"/>
      <c r="H3" s="368"/>
      <c r="I3" s="368"/>
      <c r="J3" s="368"/>
      <c r="K3" s="62"/>
      <c r="L3" s="368" t="s">
        <v>9</v>
      </c>
      <c r="M3" s="368"/>
      <c r="N3" s="368"/>
      <c r="O3" s="368"/>
      <c r="P3" s="368"/>
      <c r="Q3" s="368"/>
      <c r="R3" s="368"/>
      <c r="S3" s="368"/>
      <c r="T3" s="368"/>
      <c r="U3" s="368"/>
    </row>
    <row r="4" spans="1:25" s="4" customFormat="1" ht="39" customHeight="1" x14ac:dyDescent="0.2">
      <c r="A4" s="367"/>
      <c r="B4" s="367"/>
      <c r="C4" s="329" t="s">
        <v>11</v>
      </c>
      <c r="D4" s="329" t="s">
        <v>12</v>
      </c>
      <c r="E4" s="329" t="s">
        <v>13</v>
      </c>
      <c r="F4" s="329" t="s">
        <v>116</v>
      </c>
      <c r="G4" s="329" t="s">
        <v>14</v>
      </c>
      <c r="H4" s="329" t="s">
        <v>28</v>
      </c>
      <c r="I4" s="333" t="s">
        <v>117</v>
      </c>
      <c r="J4" s="329" t="s">
        <v>0</v>
      </c>
      <c r="K4" s="331"/>
      <c r="L4" s="333" t="s">
        <v>25</v>
      </c>
      <c r="M4" s="329" t="s">
        <v>1</v>
      </c>
      <c r="N4" s="329" t="s">
        <v>8</v>
      </c>
      <c r="O4" s="333" t="s">
        <v>20</v>
      </c>
      <c r="P4" s="329" t="s">
        <v>2</v>
      </c>
      <c r="Q4" s="319" t="s">
        <v>184</v>
      </c>
      <c r="R4" s="329" t="s">
        <v>118</v>
      </c>
      <c r="S4" s="329" t="s">
        <v>28</v>
      </c>
      <c r="T4" s="333" t="s">
        <v>42</v>
      </c>
      <c r="U4" s="329" t="s">
        <v>0</v>
      </c>
    </row>
    <row r="5" spans="1:25" ht="37.5" customHeight="1" x14ac:dyDescent="0.2">
      <c r="A5" s="187" t="s">
        <v>17</v>
      </c>
      <c r="B5" s="28">
        <v>8</v>
      </c>
      <c r="C5" s="28">
        <v>0</v>
      </c>
      <c r="D5" s="28">
        <v>4</v>
      </c>
      <c r="E5" s="28">
        <v>8</v>
      </c>
      <c r="F5" s="28">
        <v>8</v>
      </c>
      <c r="G5" s="29">
        <v>2</v>
      </c>
      <c r="H5" s="28">
        <v>0</v>
      </c>
      <c r="I5" s="28">
        <v>11</v>
      </c>
      <c r="J5" s="28">
        <f t="shared" ref="J5:J11" si="0">SUM(C5:I5)</f>
        <v>33</v>
      </c>
      <c r="K5" s="28"/>
      <c r="L5" s="28">
        <v>0</v>
      </c>
      <c r="M5" s="28">
        <v>19</v>
      </c>
      <c r="N5" s="28">
        <v>0</v>
      </c>
      <c r="O5" s="28">
        <v>1</v>
      </c>
      <c r="P5" s="28">
        <v>0</v>
      </c>
      <c r="Q5" s="28">
        <v>0</v>
      </c>
      <c r="R5" s="29">
        <v>0</v>
      </c>
      <c r="S5" s="28">
        <v>0</v>
      </c>
      <c r="T5" s="28">
        <v>13</v>
      </c>
      <c r="U5" s="28">
        <f t="shared" ref="U5:U11" si="1">SUM(L5:T5)</f>
        <v>33</v>
      </c>
      <c r="W5" s="52"/>
      <c r="Y5" s="52"/>
    </row>
    <row r="6" spans="1:25" ht="37.5" customHeight="1" x14ac:dyDescent="0.2">
      <c r="A6" s="188" t="s">
        <v>4</v>
      </c>
      <c r="B6" s="30">
        <v>17</v>
      </c>
      <c r="C6" s="30">
        <v>18</v>
      </c>
      <c r="D6" s="30">
        <v>2</v>
      </c>
      <c r="E6" s="30">
        <v>1</v>
      </c>
      <c r="F6" s="30">
        <v>32</v>
      </c>
      <c r="G6" s="29">
        <v>0</v>
      </c>
      <c r="H6" s="30">
        <v>0</v>
      </c>
      <c r="I6" s="30">
        <v>48</v>
      </c>
      <c r="J6" s="30">
        <f t="shared" si="0"/>
        <v>101</v>
      </c>
      <c r="K6" s="30"/>
      <c r="L6" s="30">
        <v>0</v>
      </c>
      <c r="M6" s="30">
        <v>11</v>
      </c>
      <c r="N6" s="30">
        <v>8</v>
      </c>
      <c r="O6" s="30">
        <v>26</v>
      </c>
      <c r="P6" s="29">
        <v>0</v>
      </c>
      <c r="Q6" s="30">
        <v>0</v>
      </c>
      <c r="R6" s="29">
        <v>8</v>
      </c>
      <c r="S6" s="29">
        <v>0</v>
      </c>
      <c r="T6" s="30">
        <v>48</v>
      </c>
      <c r="U6" s="30">
        <f t="shared" si="1"/>
        <v>101</v>
      </c>
      <c r="V6" s="41"/>
      <c r="W6" s="52"/>
      <c r="X6" s="52"/>
      <c r="Y6" s="52"/>
    </row>
    <row r="7" spans="1:25" ht="37.5" customHeight="1" x14ac:dyDescent="0.2">
      <c r="A7" s="188" t="s">
        <v>16</v>
      </c>
      <c r="B7" s="31">
        <v>2</v>
      </c>
      <c r="C7" s="31">
        <v>1</v>
      </c>
      <c r="D7" s="31">
        <v>0</v>
      </c>
      <c r="E7" s="29">
        <v>0</v>
      </c>
      <c r="F7" s="30">
        <v>12</v>
      </c>
      <c r="G7" s="29">
        <v>0</v>
      </c>
      <c r="H7" s="29">
        <v>0</v>
      </c>
      <c r="I7" s="30">
        <v>5</v>
      </c>
      <c r="J7" s="30">
        <f t="shared" si="0"/>
        <v>18</v>
      </c>
      <c r="K7" s="30"/>
      <c r="L7" s="30">
        <v>0</v>
      </c>
      <c r="M7" s="30">
        <v>1</v>
      </c>
      <c r="N7" s="29">
        <v>0</v>
      </c>
      <c r="O7" s="30">
        <v>11</v>
      </c>
      <c r="P7" s="29">
        <v>0</v>
      </c>
      <c r="Q7" s="29">
        <v>1</v>
      </c>
      <c r="R7" s="29">
        <v>0</v>
      </c>
      <c r="S7" s="30">
        <v>0</v>
      </c>
      <c r="T7" s="30">
        <v>5</v>
      </c>
      <c r="U7" s="30">
        <f t="shared" si="1"/>
        <v>18</v>
      </c>
      <c r="V7" s="41"/>
      <c r="W7" s="52"/>
      <c r="X7" s="52"/>
      <c r="Y7" s="52"/>
    </row>
    <row r="8" spans="1:25" ht="37.5" customHeight="1" x14ac:dyDescent="0.2">
      <c r="A8" s="188" t="s">
        <v>5</v>
      </c>
      <c r="B8" s="31">
        <v>1</v>
      </c>
      <c r="C8" s="30">
        <v>6</v>
      </c>
      <c r="D8" s="30">
        <v>7</v>
      </c>
      <c r="E8" s="29">
        <v>0</v>
      </c>
      <c r="F8" s="30">
        <v>1</v>
      </c>
      <c r="G8" s="30">
        <v>0</v>
      </c>
      <c r="H8" s="29">
        <v>0</v>
      </c>
      <c r="I8" s="30">
        <v>23</v>
      </c>
      <c r="J8" s="30">
        <f t="shared" si="0"/>
        <v>37</v>
      </c>
      <c r="K8" s="30"/>
      <c r="L8" s="30">
        <v>0</v>
      </c>
      <c r="M8" s="30">
        <v>9</v>
      </c>
      <c r="N8" s="30">
        <v>0</v>
      </c>
      <c r="O8" s="30">
        <v>5</v>
      </c>
      <c r="P8" s="29">
        <v>0</v>
      </c>
      <c r="Q8" s="29">
        <v>0</v>
      </c>
      <c r="R8" s="29">
        <v>0</v>
      </c>
      <c r="S8" s="29">
        <v>0</v>
      </c>
      <c r="T8" s="30">
        <v>23</v>
      </c>
      <c r="U8" s="30">
        <f t="shared" si="1"/>
        <v>37</v>
      </c>
      <c r="V8" s="41"/>
      <c r="W8" s="52"/>
      <c r="X8" s="52"/>
      <c r="Y8" s="52"/>
    </row>
    <row r="9" spans="1:25" ht="37.5" customHeight="1" x14ac:dyDescent="0.2">
      <c r="A9" s="192" t="s">
        <v>18</v>
      </c>
      <c r="B9" s="32">
        <v>3</v>
      </c>
      <c r="C9" s="29">
        <v>10</v>
      </c>
      <c r="D9" s="29">
        <v>0</v>
      </c>
      <c r="E9" s="29">
        <v>0</v>
      </c>
      <c r="F9" s="29">
        <v>1</v>
      </c>
      <c r="G9" s="29">
        <v>2</v>
      </c>
      <c r="H9" s="29">
        <v>0</v>
      </c>
      <c r="I9" s="29">
        <v>32</v>
      </c>
      <c r="J9" s="29">
        <f t="shared" si="0"/>
        <v>45</v>
      </c>
      <c r="K9" s="29"/>
      <c r="L9" s="29">
        <v>0</v>
      </c>
      <c r="M9" s="29">
        <v>0</v>
      </c>
      <c r="N9" s="29">
        <v>10</v>
      </c>
      <c r="O9" s="29">
        <v>1</v>
      </c>
      <c r="P9" s="29">
        <v>0</v>
      </c>
      <c r="Q9" s="29">
        <v>0</v>
      </c>
      <c r="R9" s="29">
        <v>2</v>
      </c>
      <c r="S9" s="29">
        <v>0</v>
      </c>
      <c r="T9" s="29">
        <v>32</v>
      </c>
      <c r="U9" s="29">
        <f t="shared" si="1"/>
        <v>45</v>
      </c>
      <c r="V9" s="41"/>
      <c r="W9" s="52"/>
      <c r="X9" s="52"/>
      <c r="Y9" s="52"/>
    </row>
    <row r="10" spans="1:25" s="26" customFormat="1" ht="37.5" customHeight="1" thickBot="1" x14ac:dyDescent="0.25">
      <c r="A10" s="190" t="s">
        <v>10</v>
      </c>
      <c r="B10" s="78">
        <v>13</v>
      </c>
      <c r="C10" s="59">
        <v>1</v>
      </c>
      <c r="D10" s="59">
        <v>0</v>
      </c>
      <c r="E10" s="59">
        <v>0</v>
      </c>
      <c r="F10" s="59">
        <v>12</v>
      </c>
      <c r="G10" s="59">
        <v>0</v>
      </c>
      <c r="H10" s="59">
        <v>0</v>
      </c>
      <c r="I10" s="59">
        <v>2</v>
      </c>
      <c r="J10" s="59">
        <f t="shared" si="0"/>
        <v>15</v>
      </c>
      <c r="K10" s="59"/>
      <c r="L10" s="59">
        <v>4</v>
      </c>
      <c r="M10" s="59">
        <v>0</v>
      </c>
      <c r="N10" s="59">
        <v>0</v>
      </c>
      <c r="O10" s="59">
        <v>7</v>
      </c>
      <c r="P10" s="59">
        <v>0</v>
      </c>
      <c r="Q10" s="59">
        <v>0</v>
      </c>
      <c r="R10" s="59">
        <v>0</v>
      </c>
      <c r="S10" s="59">
        <v>1</v>
      </c>
      <c r="T10" s="59">
        <v>3</v>
      </c>
      <c r="U10" s="59">
        <f t="shared" si="1"/>
        <v>15</v>
      </c>
      <c r="V10" s="41"/>
      <c r="W10" s="52"/>
      <c r="X10" s="52"/>
      <c r="Y10" s="52"/>
    </row>
    <row r="11" spans="1:25" s="14" customFormat="1" ht="39" customHeight="1" thickTop="1" thickBot="1" x14ac:dyDescent="0.25">
      <c r="A11" s="191" t="s">
        <v>23</v>
      </c>
      <c r="B11" s="168">
        <f t="shared" ref="B11:I11" si="2">SUM(B5:B10)</f>
        <v>44</v>
      </c>
      <c r="C11" s="165">
        <f t="shared" si="2"/>
        <v>36</v>
      </c>
      <c r="D11" s="165">
        <f t="shared" si="2"/>
        <v>13</v>
      </c>
      <c r="E11" s="165">
        <f t="shared" si="2"/>
        <v>9</v>
      </c>
      <c r="F11" s="165">
        <f t="shared" si="2"/>
        <v>66</v>
      </c>
      <c r="G11" s="165">
        <f t="shared" si="2"/>
        <v>4</v>
      </c>
      <c r="H11" s="165">
        <f t="shared" si="2"/>
        <v>0</v>
      </c>
      <c r="I11" s="165">
        <f t="shared" si="2"/>
        <v>121</v>
      </c>
      <c r="J11" s="165">
        <f t="shared" si="0"/>
        <v>249</v>
      </c>
      <c r="K11" s="165"/>
      <c r="L11" s="165">
        <f>SUM(L5:L10)</f>
        <v>4</v>
      </c>
      <c r="M11" s="165">
        <f t="shared" ref="M11:T11" si="3">SUM(M5:M10)</f>
        <v>40</v>
      </c>
      <c r="N11" s="165">
        <f t="shared" si="3"/>
        <v>18</v>
      </c>
      <c r="O11" s="165">
        <f t="shared" si="3"/>
        <v>51</v>
      </c>
      <c r="P11" s="165">
        <f t="shared" si="3"/>
        <v>0</v>
      </c>
      <c r="Q11" s="165">
        <f t="shared" si="3"/>
        <v>1</v>
      </c>
      <c r="R11" s="165">
        <f t="shared" si="3"/>
        <v>10</v>
      </c>
      <c r="S11" s="165">
        <f t="shared" si="3"/>
        <v>1</v>
      </c>
      <c r="T11" s="165">
        <f t="shared" si="3"/>
        <v>124</v>
      </c>
      <c r="U11" s="165">
        <f t="shared" si="1"/>
        <v>249</v>
      </c>
      <c r="V11" s="41"/>
      <c r="W11" s="52"/>
      <c r="X11" s="52"/>
      <c r="Y11" s="52"/>
    </row>
    <row r="12" spans="1:25" s="17" customFormat="1" ht="8.25" customHeight="1" thickTop="1" x14ac:dyDescent="0.2">
      <c r="A12" s="394"/>
      <c r="B12" s="394"/>
      <c r="C12" s="394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23"/>
    </row>
    <row r="13" spans="1:25" ht="18" customHeight="1" x14ac:dyDescent="0.2">
      <c r="A13" s="382" t="s">
        <v>183</v>
      </c>
      <c r="B13" s="382"/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</row>
    <row r="14" spans="1:25" s="41" customFormat="1" ht="15.75" customHeight="1" x14ac:dyDescent="0.2">
      <c r="A14" s="362" t="s">
        <v>119</v>
      </c>
      <c r="B14" s="362"/>
      <c r="C14" s="362"/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62"/>
      <c r="P14" s="362"/>
      <c r="Q14" s="362"/>
      <c r="R14" s="362"/>
      <c r="S14" s="362"/>
      <c r="T14" s="362"/>
      <c r="U14" s="362"/>
    </row>
    <row r="15" spans="1:25" s="41" customFormat="1" ht="3.75" customHeight="1" x14ac:dyDescent="0.2">
      <c r="A15" s="195"/>
      <c r="B15" s="195"/>
      <c r="C15" s="195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7"/>
    </row>
    <row r="16" spans="1:25" s="76" customFormat="1" ht="15.75" customHeight="1" x14ac:dyDescent="0.2">
      <c r="A16" s="363" t="s">
        <v>30</v>
      </c>
      <c r="B16" s="363"/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63"/>
      <c r="R16" s="363"/>
      <c r="S16" s="363"/>
      <c r="T16" s="363"/>
      <c r="U16" s="195"/>
    </row>
    <row r="17" spans="1:21" s="89" customFormat="1" ht="23.25" customHeight="1" x14ac:dyDescent="0.2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</row>
    <row r="18" spans="1:21" s="3" customFormat="1" ht="24.75" customHeight="1" x14ac:dyDescent="0.2">
      <c r="A18" s="364" t="s">
        <v>29</v>
      </c>
      <c r="B18" s="364"/>
      <c r="C18" s="364"/>
      <c r="D18" s="364"/>
      <c r="E18" s="364"/>
      <c r="F18" s="364"/>
      <c r="G18" s="364"/>
      <c r="H18" s="395">
        <v>47</v>
      </c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5"/>
      <c r="U18" s="136"/>
    </row>
  </sheetData>
  <mergeCells count="13">
    <mergeCell ref="A1:U1"/>
    <mergeCell ref="F18:G18"/>
    <mergeCell ref="A2:T2"/>
    <mergeCell ref="A3:A4"/>
    <mergeCell ref="B3:B4"/>
    <mergeCell ref="A12:C12"/>
    <mergeCell ref="A16:T16"/>
    <mergeCell ref="H18:T18"/>
    <mergeCell ref="A18:E18"/>
    <mergeCell ref="L3:U3"/>
    <mergeCell ref="C3:J3"/>
    <mergeCell ref="A13:U13"/>
    <mergeCell ref="A14:U14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"/>
  <sheetViews>
    <sheetView rightToLeft="1" view="pageBreakPreview" zoomScaleSheetLayoutView="100" workbookViewId="0">
      <selection activeCell="I6" sqref="I6"/>
    </sheetView>
  </sheetViews>
  <sheetFormatPr defaultRowHeight="12.75" x14ac:dyDescent="0.2"/>
  <cols>
    <col min="1" max="1" width="12.7109375" customWidth="1"/>
    <col min="2" max="2" width="7" customWidth="1"/>
    <col min="3" max="9" width="5.7109375" customWidth="1"/>
    <col min="10" max="10" width="7.28515625" customWidth="1"/>
    <col min="11" max="11" width="5.7109375" customWidth="1"/>
    <col min="12" max="12" width="1" customWidth="1"/>
    <col min="13" max="20" width="5.7109375" customWidth="1"/>
    <col min="21" max="21" width="7.5703125" customWidth="1"/>
    <col min="22" max="22" width="5.7109375" customWidth="1"/>
    <col min="24" max="42" width="7.28515625" customWidth="1"/>
  </cols>
  <sheetData>
    <row r="1" spans="1:43" s="64" customFormat="1" ht="26.25" customHeight="1" x14ac:dyDescent="0.2">
      <c r="A1" s="359" t="s">
        <v>192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75"/>
      <c r="X1" s="75"/>
    </row>
    <row r="2" spans="1:43" s="64" customFormat="1" ht="26.25" customHeight="1" thickBot="1" x14ac:dyDescent="0.25">
      <c r="A2" s="358" t="s">
        <v>41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75"/>
      <c r="X2" s="75"/>
    </row>
    <row r="3" spans="1:43" ht="28.5" customHeight="1" thickTop="1" x14ac:dyDescent="0.2">
      <c r="A3" s="366" t="s">
        <v>3</v>
      </c>
      <c r="B3" s="366" t="s">
        <v>7</v>
      </c>
      <c r="C3" s="366" t="s">
        <v>6</v>
      </c>
      <c r="D3" s="368" t="s">
        <v>35</v>
      </c>
      <c r="E3" s="368"/>
      <c r="F3" s="368"/>
      <c r="G3" s="368"/>
      <c r="H3" s="368"/>
      <c r="I3" s="368"/>
      <c r="J3" s="368"/>
      <c r="K3" s="368"/>
      <c r="L3" s="397"/>
      <c r="M3" s="368" t="s">
        <v>19</v>
      </c>
      <c r="N3" s="368"/>
      <c r="O3" s="368"/>
      <c r="P3" s="368"/>
      <c r="Q3" s="368"/>
      <c r="R3" s="368"/>
      <c r="S3" s="368"/>
      <c r="T3" s="368"/>
      <c r="U3" s="368"/>
      <c r="V3" s="61"/>
      <c r="W3" s="4"/>
    </row>
    <row r="4" spans="1:43" ht="51.75" customHeight="1" x14ac:dyDescent="0.2">
      <c r="A4" s="367"/>
      <c r="B4" s="367"/>
      <c r="C4" s="367"/>
      <c r="D4" s="329" t="s">
        <v>11</v>
      </c>
      <c r="E4" s="329" t="s">
        <v>12</v>
      </c>
      <c r="F4" s="329" t="s">
        <v>13</v>
      </c>
      <c r="G4" s="329" t="s">
        <v>21</v>
      </c>
      <c r="H4" s="329" t="s">
        <v>14</v>
      </c>
      <c r="I4" s="329" t="s">
        <v>28</v>
      </c>
      <c r="J4" s="333" t="s">
        <v>34</v>
      </c>
      <c r="K4" s="329" t="s">
        <v>0</v>
      </c>
      <c r="L4" s="330"/>
      <c r="M4" s="333" t="s">
        <v>25</v>
      </c>
      <c r="N4" s="329" t="s">
        <v>1</v>
      </c>
      <c r="O4" s="329" t="s">
        <v>8</v>
      </c>
      <c r="P4" s="329" t="s">
        <v>20</v>
      </c>
      <c r="Q4" s="329" t="s">
        <v>2</v>
      </c>
      <c r="R4" s="329" t="s">
        <v>160</v>
      </c>
      <c r="S4" s="329" t="s">
        <v>118</v>
      </c>
      <c r="T4" s="329" t="s">
        <v>28</v>
      </c>
      <c r="U4" s="333" t="s">
        <v>42</v>
      </c>
      <c r="V4" s="329" t="s">
        <v>0</v>
      </c>
      <c r="W4" s="4"/>
      <c r="X4" s="321" t="s">
        <v>11</v>
      </c>
      <c r="Y4" s="322" t="s">
        <v>12</v>
      </c>
      <c r="Z4" s="321" t="s">
        <v>13</v>
      </c>
      <c r="AA4" s="321" t="s">
        <v>116</v>
      </c>
      <c r="AB4" s="321" t="s">
        <v>14</v>
      </c>
      <c r="AC4" s="321" t="s">
        <v>28</v>
      </c>
      <c r="AD4" s="321" t="s">
        <v>117</v>
      </c>
      <c r="AE4" s="321" t="s">
        <v>0</v>
      </c>
      <c r="AF4" s="321"/>
      <c r="AG4" s="321" t="s">
        <v>25</v>
      </c>
      <c r="AH4" s="321" t="s">
        <v>1</v>
      </c>
      <c r="AI4" s="321" t="s">
        <v>8</v>
      </c>
      <c r="AJ4" s="321" t="s">
        <v>20</v>
      </c>
      <c r="AK4" s="321" t="s">
        <v>2</v>
      </c>
      <c r="AL4" s="321" t="s">
        <v>160</v>
      </c>
      <c r="AM4" s="321" t="s">
        <v>118</v>
      </c>
      <c r="AN4" s="321" t="s">
        <v>28</v>
      </c>
      <c r="AO4" s="321" t="s">
        <v>42</v>
      </c>
      <c r="AP4" s="321" t="s">
        <v>0</v>
      </c>
    </row>
    <row r="5" spans="1:43" ht="40.5" customHeight="1" x14ac:dyDescent="0.25">
      <c r="A5" s="187" t="s">
        <v>17</v>
      </c>
      <c r="B5" s="28">
        <v>8</v>
      </c>
      <c r="C5" s="28">
        <v>33</v>
      </c>
      <c r="D5" s="36">
        <f>X5/$AE$5*100</f>
        <v>0</v>
      </c>
      <c r="E5" s="36">
        <f t="shared" ref="E5:J5" si="0">Y5/$AE$5*100</f>
        <v>12.121212121212121</v>
      </c>
      <c r="F5" s="36">
        <f t="shared" si="0"/>
        <v>24.242424242424242</v>
      </c>
      <c r="G5" s="36">
        <f t="shared" si="0"/>
        <v>24.242424242424242</v>
      </c>
      <c r="H5" s="36">
        <f t="shared" si="0"/>
        <v>6.0606060606060606</v>
      </c>
      <c r="I5" s="36">
        <f t="shared" si="0"/>
        <v>0</v>
      </c>
      <c r="J5" s="36">
        <f t="shared" si="0"/>
        <v>33.333333333333329</v>
      </c>
      <c r="K5" s="36">
        <f t="shared" ref="K5:K11" si="1">SUM(D5:J5)</f>
        <v>99.999999999999986</v>
      </c>
      <c r="L5" s="36"/>
      <c r="M5" s="36">
        <f>AG5/$AP$5*100</f>
        <v>0</v>
      </c>
      <c r="N5" s="36">
        <f t="shared" ref="N5:U5" si="2">AH5/$AP$5*100</f>
        <v>57.575757575757578</v>
      </c>
      <c r="O5" s="36">
        <f t="shared" si="2"/>
        <v>0</v>
      </c>
      <c r="P5" s="36">
        <f t="shared" si="2"/>
        <v>3.0303030303030303</v>
      </c>
      <c r="Q5" s="36">
        <f t="shared" si="2"/>
        <v>0</v>
      </c>
      <c r="R5" s="36">
        <f t="shared" si="2"/>
        <v>0</v>
      </c>
      <c r="S5" s="36">
        <f t="shared" si="2"/>
        <v>0</v>
      </c>
      <c r="T5" s="36">
        <f t="shared" si="2"/>
        <v>0</v>
      </c>
      <c r="U5" s="36">
        <f t="shared" si="2"/>
        <v>39.393939393939391</v>
      </c>
      <c r="V5" s="39">
        <f t="shared" ref="V5:V11" si="3">SUM(M5:U5)</f>
        <v>100</v>
      </c>
      <c r="W5" s="41"/>
      <c r="X5" s="327">
        <v>0</v>
      </c>
      <c r="Y5" s="328">
        <v>4</v>
      </c>
      <c r="Z5" s="327">
        <v>8</v>
      </c>
      <c r="AA5" s="327">
        <v>8</v>
      </c>
      <c r="AB5" s="327">
        <v>2</v>
      </c>
      <c r="AC5" s="327">
        <v>0</v>
      </c>
      <c r="AD5" s="327">
        <v>11</v>
      </c>
      <c r="AE5" s="327">
        <v>33</v>
      </c>
      <c r="AF5" s="327"/>
      <c r="AG5" s="327">
        <v>0</v>
      </c>
      <c r="AH5" s="327">
        <v>19</v>
      </c>
      <c r="AI5" s="327">
        <v>0</v>
      </c>
      <c r="AJ5" s="327">
        <v>1</v>
      </c>
      <c r="AK5" s="327">
        <v>0</v>
      </c>
      <c r="AL5" s="327">
        <v>0</v>
      </c>
      <c r="AM5" s="327">
        <v>0</v>
      </c>
      <c r="AN5" s="327">
        <v>0</v>
      </c>
      <c r="AO5" s="327">
        <v>13</v>
      </c>
      <c r="AP5" s="327">
        <v>33</v>
      </c>
      <c r="AQ5" s="324"/>
    </row>
    <row r="6" spans="1:43" ht="40.5" customHeight="1" x14ac:dyDescent="0.25">
      <c r="A6" s="188" t="s">
        <v>4</v>
      </c>
      <c r="B6" s="30">
        <v>17</v>
      </c>
      <c r="C6" s="30">
        <v>101</v>
      </c>
      <c r="D6" s="34">
        <f>X6/$AE$6*100</f>
        <v>17.82178217821782</v>
      </c>
      <c r="E6" s="34">
        <f t="shared" ref="E6:J6" si="4">Y6/$AE$6*100</f>
        <v>1.9801980198019802</v>
      </c>
      <c r="F6" s="34">
        <f t="shared" si="4"/>
        <v>0.99009900990099009</v>
      </c>
      <c r="G6" s="34">
        <f t="shared" si="4"/>
        <v>31.683168316831683</v>
      </c>
      <c r="H6" s="34">
        <f t="shared" si="4"/>
        <v>0</v>
      </c>
      <c r="I6" s="34">
        <f t="shared" si="4"/>
        <v>0</v>
      </c>
      <c r="J6" s="34">
        <f t="shared" si="4"/>
        <v>47.524752475247524</v>
      </c>
      <c r="K6" s="34">
        <f t="shared" si="1"/>
        <v>100</v>
      </c>
      <c r="L6" s="34"/>
      <c r="M6" s="34">
        <f>AG6/$AP$6*100</f>
        <v>0</v>
      </c>
      <c r="N6" s="34">
        <f t="shared" ref="N6:U6" si="5">AH6/$AP$6*100</f>
        <v>10.891089108910892</v>
      </c>
      <c r="O6" s="34">
        <f t="shared" si="5"/>
        <v>7.9207920792079207</v>
      </c>
      <c r="P6" s="34">
        <f t="shared" si="5"/>
        <v>25.742574257425744</v>
      </c>
      <c r="Q6" s="34">
        <f t="shared" si="5"/>
        <v>0</v>
      </c>
      <c r="R6" s="34">
        <f t="shared" si="5"/>
        <v>0</v>
      </c>
      <c r="S6" s="34">
        <f t="shared" si="5"/>
        <v>7.9207920792079207</v>
      </c>
      <c r="T6" s="34">
        <f t="shared" si="5"/>
        <v>0</v>
      </c>
      <c r="U6" s="34">
        <f t="shared" si="5"/>
        <v>47.524752475247524</v>
      </c>
      <c r="V6" s="34">
        <f t="shared" si="3"/>
        <v>100</v>
      </c>
      <c r="W6" s="41"/>
      <c r="X6" s="327">
        <v>18</v>
      </c>
      <c r="Y6" s="328">
        <v>2</v>
      </c>
      <c r="Z6" s="327">
        <v>1</v>
      </c>
      <c r="AA6" s="327">
        <v>32</v>
      </c>
      <c r="AB6" s="327">
        <v>0</v>
      </c>
      <c r="AC6" s="327">
        <v>0</v>
      </c>
      <c r="AD6" s="327">
        <v>48</v>
      </c>
      <c r="AE6" s="327">
        <v>101</v>
      </c>
      <c r="AF6" s="327"/>
      <c r="AG6" s="327">
        <v>0</v>
      </c>
      <c r="AH6" s="327">
        <v>11</v>
      </c>
      <c r="AI6" s="327">
        <v>8</v>
      </c>
      <c r="AJ6" s="327">
        <v>26</v>
      </c>
      <c r="AK6" s="327">
        <v>0</v>
      </c>
      <c r="AL6" s="327">
        <v>0</v>
      </c>
      <c r="AM6" s="327">
        <v>8</v>
      </c>
      <c r="AN6" s="327">
        <v>0</v>
      </c>
      <c r="AO6" s="327">
        <v>48</v>
      </c>
      <c r="AP6" s="327">
        <v>101</v>
      </c>
      <c r="AQ6" s="324"/>
    </row>
    <row r="7" spans="1:43" ht="40.5" customHeight="1" x14ac:dyDescent="0.25">
      <c r="A7" s="188" t="s">
        <v>16</v>
      </c>
      <c r="B7" s="31">
        <v>2</v>
      </c>
      <c r="C7" s="31">
        <v>18</v>
      </c>
      <c r="D7" s="34">
        <f>X7/$AE$7*100</f>
        <v>5.5555555555555554</v>
      </c>
      <c r="E7" s="34">
        <f t="shared" ref="E7:J7" si="6">Y7/$AE$7*100</f>
        <v>0</v>
      </c>
      <c r="F7" s="34">
        <f t="shared" si="6"/>
        <v>0</v>
      </c>
      <c r="G7" s="34">
        <f t="shared" si="6"/>
        <v>66.666666666666657</v>
      </c>
      <c r="H7" s="34">
        <f t="shared" si="6"/>
        <v>0</v>
      </c>
      <c r="I7" s="34">
        <f t="shared" si="6"/>
        <v>0</v>
      </c>
      <c r="J7" s="34">
        <f t="shared" si="6"/>
        <v>27.777777777777779</v>
      </c>
      <c r="K7" s="34">
        <f t="shared" si="1"/>
        <v>100</v>
      </c>
      <c r="L7" s="34"/>
      <c r="M7" s="34">
        <f>AG7/$AP$7*100</f>
        <v>0</v>
      </c>
      <c r="N7" s="34">
        <f t="shared" ref="N7:Q7" si="7">AH7/$AP$7*100</f>
        <v>5.5555555555555554</v>
      </c>
      <c r="O7" s="34">
        <f t="shared" si="7"/>
        <v>0</v>
      </c>
      <c r="P7" s="34">
        <f t="shared" si="7"/>
        <v>61.111111111111114</v>
      </c>
      <c r="Q7" s="34">
        <f t="shared" si="7"/>
        <v>0</v>
      </c>
      <c r="R7" s="34">
        <f>AL7/$AP$7*100</f>
        <v>5.5555555555555554</v>
      </c>
      <c r="S7" s="34">
        <f t="shared" ref="S7" si="8">AM7/$AP$7*100</f>
        <v>0</v>
      </c>
      <c r="T7" s="34">
        <f t="shared" ref="T7" si="9">AN7/$AP$7*100</f>
        <v>0</v>
      </c>
      <c r="U7" s="34">
        <f>AO7/$AP$7*100</f>
        <v>27.777777777777779</v>
      </c>
      <c r="V7" s="34">
        <f t="shared" si="3"/>
        <v>100</v>
      </c>
      <c r="W7" s="41"/>
      <c r="X7" s="327">
        <v>1</v>
      </c>
      <c r="Y7" s="327">
        <v>0</v>
      </c>
      <c r="Z7" s="327">
        <v>0</v>
      </c>
      <c r="AA7" s="327">
        <v>12</v>
      </c>
      <c r="AB7" s="327">
        <v>0</v>
      </c>
      <c r="AC7" s="327">
        <v>0</v>
      </c>
      <c r="AD7" s="327">
        <v>5</v>
      </c>
      <c r="AE7" s="327">
        <v>18</v>
      </c>
      <c r="AF7" s="327"/>
      <c r="AG7" s="327">
        <v>0</v>
      </c>
      <c r="AH7" s="327">
        <v>1</v>
      </c>
      <c r="AI7" s="327">
        <v>0</v>
      </c>
      <c r="AJ7" s="327">
        <v>11</v>
      </c>
      <c r="AK7" s="327">
        <v>0</v>
      </c>
      <c r="AL7" s="327">
        <v>1</v>
      </c>
      <c r="AM7" s="327">
        <v>0</v>
      </c>
      <c r="AN7" s="327">
        <v>0</v>
      </c>
      <c r="AO7" s="327">
        <v>5</v>
      </c>
      <c r="AP7" s="327">
        <v>18</v>
      </c>
      <c r="AQ7" s="324"/>
    </row>
    <row r="8" spans="1:43" ht="40.5" customHeight="1" x14ac:dyDescent="0.25">
      <c r="A8" s="188" t="s">
        <v>5</v>
      </c>
      <c r="B8" s="31">
        <v>1</v>
      </c>
      <c r="C8" s="30">
        <v>37</v>
      </c>
      <c r="D8" s="34">
        <f>X8/$AE$8*100</f>
        <v>16.216216216216218</v>
      </c>
      <c r="E8" s="34">
        <f t="shared" ref="E8:J8" si="10">Y8/$AE$8*100</f>
        <v>18.918918918918919</v>
      </c>
      <c r="F8" s="34">
        <f t="shared" si="10"/>
        <v>0</v>
      </c>
      <c r="G8" s="34">
        <f t="shared" si="10"/>
        <v>2.7027027027027026</v>
      </c>
      <c r="H8" s="34">
        <f t="shared" si="10"/>
        <v>0</v>
      </c>
      <c r="I8" s="34">
        <f t="shared" si="10"/>
        <v>0</v>
      </c>
      <c r="J8" s="34">
        <f t="shared" si="10"/>
        <v>62.162162162162161</v>
      </c>
      <c r="K8" s="34">
        <f t="shared" si="1"/>
        <v>100</v>
      </c>
      <c r="L8" s="34"/>
      <c r="M8" s="34">
        <f>AG8/$AP$8*100</f>
        <v>0</v>
      </c>
      <c r="N8" s="34">
        <f t="shared" ref="N8:U8" si="11">AH8/$AP$8*100</f>
        <v>24.324324324324326</v>
      </c>
      <c r="O8" s="34">
        <f t="shared" si="11"/>
        <v>0</v>
      </c>
      <c r="P8" s="34">
        <f t="shared" si="11"/>
        <v>13.513513513513514</v>
      </c>
      <c r="Q8" s="34">
        <f t="shared" si="11"/>
        <v>0</v>
      </c>
      <c r="R8" s="34">
        <f t="shared" si="11"/>
        <v>0</v>
      </c>
      <c r="S8" s="34">
        <f t="shared" si="11"/>
        <v>0</v>
      </c>
      <c r="T8" s="34">
        <f t="shared" si="11"/>
        <v>0</v>
      </c>
      <c r="U8" s="34">
        <f t="shared" si="11"/>
        <v>62.162162162162161</v>
      </c>
      <c r="V8" s="34">
        <f t="shared" si="3"/>
        <v>100</v>
      </c>
      <c r="W8" s="41"/>
      <c r="X8" s="327">
        <v>6</v>
      </c>
      <c r="Y8" s="327">
        <v>7</v>
      </c>
      <c r="Z8" s="327">
        <v>0</v>
      </c>
      <c r="AA8" s="327">
        <v>1</v>
      </c>
      <c r="AB8" s="327">
        <v>0</v>
      </c>
      <c r="AC8" s="327">
        <v>0</v>
      </c>
      <c r="AD8" s="327">
        <v>23</v>
      </c>
      <c r="AE8" s="327">
        <v>37</v>
      </c>
      <c r="AF8" s="327"/>
      <c r="AG8" s="327">
        <v>0</v>
      </c>
      <c r="AH8" s="327">
        <v>9</v>
      </c>
      <c r="AI8" s="327">
        <v>0</v>
      </c>
      <c r="AJ8" s="327">
        <v>5</v>
      </c>
      <c r="AK8" s="327">
        <v>0</v>
      </c>
      <c r="AL8" s="327">
        <v>0</v>
      </c>
      <c r="AM8" s="327">
        <v>0</v>
      </c>
      <c r="AN8" s="327">
        <v>0</v>
      </c>
      <c r="AO8" s="327">
        <v>23</v>
      </c>
      <c r="AP8" s="327">
        <v>37</v>
      </c>
      <c r="AQ8" s="324"/>
    </row>
    <row r="9" spans="1:43" ht="40.5" customHeight="1" x14ac:dyDescent="0.25">
      <c r="A9" s="192" t="s">
        <v>18</v>
      </c>
      <c r="B9" s="32">
        <v>3</v>
      </c>
      <c r="C9" s="29">
        <v>45</v>
      </c>
      <c r="D9" s="35">
        <f>X9/$AE$9*100</f>
        <v>22.222222222222221</v>
      </c>
      <c r="E9" s="35">
        <f t="shared" ref="E9:J9" si="12">Y9/$AE$9*100</f>
        <v>0</v>
      </c>
      <c r="F9" s="35">
        <f t="shared" si="12"/>
        <v>0</v>
      </c>
      <c r="G9" s="35">
        <f t="shared" si="12"/>
        <v>2.2222222222222223</v>
      </c>
      <c r="H9" s="35">
        <f t="shared" si="12"/>
        <v>4.4444444444444446</v>
      </c>
      <c r="I9" s="35">
        <f t="shared" si="12"/>
        <v>0</v>
      </c>
      <c r="J9" s="35">
        <f t="shared" si="12"/>
        <v>71.111111111111114</v>
      </c>
      <c r="K9" s="35">
        <f t="shared" si="1"/>
        <v>100</v>
      </c>
      <c r="L9" s="35"/>
      <c r="M9" s="35">
        <f>AG9/$AP$9*100</f>
        <v>0</v>
      </c>
      <c r="N9" s="35">
        <f t="shared" ref="N9:S9" si="13">AH9/$AP$9*100</f>
        <v>0</v>
      </c>
      <c r="O9" s="35">
        <f t="shared" si="13"/>
        <v>22.222222222222221</v>
      </c>
      <c r="P9" s="35">
        <f t="shared" si="13"/>
        <v>2.2222222222222223</v>
      </c>
      <c r="Q9" s="35">
        <f t="shared" si="13"/>
        <v>0</v>
      </c>
      <c r="R9" s="35">
        <f t="shared" si="13"/>
        <v>0</v>
      </c>
      <c r="S9" s="35">
        <f t="shared" si="13"/>
        <v>4.4444444444444446</v>
      </c>
      <c r="T9" s="35">
        <f>AN9/$AP$9*100</f>
        <v>0</v>
      </c>
      <c r="U9" s="35">
        <f t="shared" ref="U9" si="14">AO9/$AP$9*100</f>
        <v>71.111111111111114</v>
      </c>
      <c r="V9" s="35">
        <f t="shared" si="3"/>
        <v>100</v>
      </c>
      <c r="W9" s="41"/>
      <c r="X9" s="327">
        <v>10</v>
      </c>
      <c r="Y9" s="327">
        <v>0</v>
      </c>
      <c r="Z9" s="327">
        <v>0</v>
      </c>
      <c r="AA9" s="327">
        <v>1</v>
      </c>
      <c r="AB9" s="327">
        <v>2</v>
      </c>
      <c r="AC9" s="327">
        <v>0</v>
      </c>
      <c r="AD9" s="327">
        <v>32</v>
      </c>
      <c r="AE9" s="327">
        <v>45</v>
      </c>
      <c r="AF9" s="327"/>
      <c r="AG9" s="327">
        <v>0</v>
      </c>
      <c r="AH9" s="327">
        <v>0</v>
      </c>
      <c r="AI9" s="327">
        <v>10</v>
      </c>
      <c r="AJ9" s="327">
        <v>1</v>
      </c>
      <c r="AK9" s="327">
        <v>0</v>
      </c>
      <c r="AL9" s="327">
        <v>0</v>
      </c>
      <c r="AM9" s="327">
        <v>2</v>
      </c>
      <c r="AN9" s="327">
        <v>0</v>
      </c>
      <c r="AO9" s="327">
        <v>32</v>
      </c>
      <c r="AP9" s="327">
        <v>45</v>
      </c>
      <c r="AQ9" s="324"/>
    </row>
    <row r="10" spans="1:43" s="26" customFormat="1" ht="40.5" customHeight="1" thickBot="1" x14ac:dyDescent="0.25">
      <c r="A10" s="190" t="s">
        <v>10</v>
      </c>
      <c r="B10" s="78">
        <v>13</v>
      </c>
      <c r="C10" s="59">
        <v>15</v>
      </c>
      <c r="D10" s="38">
        <f>X10/$AE$10*100</f>
        <v>6.666666666666667</v>
      </c>
      <c r="E10" s="38">
        <f t="shared" ref="E10:J10" si="15">Y10/$AE$10*100</f>
        <v>0</v>
      </c>
      <c r="F10" s="38">
        <f t="shared" si="15"/>
        <v>0</v>
      </c>
      <c r="G10" s="38">
        <f t="shared" si="15"/>
        <v>80</v>
      </c>
      <c r="H10" s="38">
        <f t="shared" si="15"/>
        <v>0</v>
      </c>
      <c r="I10" s="38">
        <f t="shared" si="15"/>
        <v>0</v>
      </c>
      <c r="J10" s="38">
        <f t="shared" si="15"/>
        <v>13.333333333333334</v>
      </c>
      <c r="K10" s="38">
        <f t="shared" si="1"/>
        <v>100</v>
      </c>
      <c r="L10" s="59"/>
      <c r="M10" s="38">
        <f>AG10/$AP$10*100</f>
        <v>26.666666666666668</v>
      </c>
      <c r="N10" s="38">
        <f t="shared" ref="N10:U10" si="16">AH10/$AP$10*100</f>
        <v>0</v>
      </c>
      <c r="O10" s="38">
        <f t="shared" si="16"/>
        <v>0</v>
      </c>
      <c r="P10" s="38">
        <f t="shared" si="16"/>
        <v>46.666666666666664</v>
      </c>
      <c r="Q10" s="38">
        <f t="shared" si="16"/>
        <v>0</v>
      </c>
      <c r="R10" s="38">
        <f t="shared" si="16"/>
        <v>0</v>
      </c>
      <c r="S10" s="38">
        <f t="shared" si="16"/>
        <v>0</v>
      </c>
      <c r="T10" s="38">
        <f t="shared" si="16"/>
        <v>6.666666666666667</v>
      </c>
      <c r="U10" s="38">
        <f t="shared" si="16"/>
        <v>20</v>
      </c>
      <c r="V10" s="38">
        <f t="shared" si="3"/>
        <v>100</v>
      </c>
      <c r="W10" s="41"/>
      <c r="X10" s="323">
        <v>1</v>
      </c>
      <c r="Y10" s="323">
        <v>0</v>
      </c>
      <c r="Z10" s="323">
        <v>0</v>
      </c>
      <c r="AA10" s="323">
        <v>12</v>
      </c>
      <c r="AB10" s="323">
        <v>0</v>
      </c>
      <c r="AC10" s="323">
        <v>0</v>
      </c>
      <c r="AD10" s="323">
        <v>2</v>
      </c>
      <c r="AE10" s="323">
        <v>15</v>
      </c>
      <c r="AF10" s="323"/>
      <c r="AG10" s="323">
        <v>4</v>
      </c>
      <c r="AH10" s="323">
        <v>0</v>
      </c>
      <c r="AI10" s="323">
        <v>0</v>
      </c>
      <c r="AJ10" s="323">
        <v>7</v>
      </c>
      <c r="AK10" s="323">
        <v>0</v>
      </c>
      <c r="AL10" s="323">
        <v>0</v>
      </c>
      <c r="AM10" s="323">
        <v>0</v>
      </c>
      <c r="AN10" s="323">
        <v>1</v>
      </c>
      <c r="AO10" s="323">
        <v>3</v>
      </c>
      <c r="AP10" s="323">
        <v>15</v>
      </c>
      <c r="AQ10" s="325"/>
    </row>
    <row r="11" spans="1:43" ht="40.5" customHeight="1" thickTop="1" thickBot="1" x14ac:dyDescent="0.3">
      <c r="A11" s="191" t="s">
        <v>23</v>
      </c>
      <c r="B11" s="168">
        <f>SUM(B5:B10)</f>
        <v>44</v>
      </c>
      <c r="C11" s="165">
        <f>SUM(C5:C10)</f>
        <v>249</v>
      </c>
      <c r="D11" s="167">
        <f>X11/$AE$11*100</f>
        <v>14.457831325301203</v>
      </c>
      <c r="E11" s="167">
        <f t="shared" ref="E11:J11" si="17">Y11/$AE$11*100</f>
        <v>5.2208835341365463</v>
      </c>
      <c r="F11" s="167">
        <f t="shared" si="17"/>
        <v>3.6144578313253009</v>
      </c>
      <c r="G11" s="167">
        <f t="shared" si="17"/>
        <v>26.506024096385545</v>
      </c>
      <c r="H11" s="167">
        <f t="shared" si="17"/>
        <v>1.6064257028112447</v>
      </c>
      <c r="I11" s="167">
        <f t="shared" si="17"/>
        <v>0</v>
      </c>
      <c r="J11" s="167">
        <f t="shared" si="17"/>
        <v>48.594377510040161</v>
      </c>
      <c r="K11" s="167">
        <f t="shared" si="1"/>
        <v>100</v>
      </c>
      <c r="L11" s="167"/>
      <c r="M11" s="167">
        <f>AG11/$AP$11*100</f>
        <v>1.6064257028112447</v>
      </c>
      <c r="N11" s="167">
        <f t="shared" ref="N11:T11" si="18">AH11/$AP$11*100</f>
        <v>16.064257028112451</v>
      </c>
      <c r="O11" s="167">
        <f t="shared" si="18"/>
        <v>7.2289156626506017</v>
      </c>
      <c r="P11" s="167">
        <f t="shared" si="18"/>
        <v>20.481927710843372</v>
      </c>
      <c r="Q11" s="167">
        <f t="shared" si="18"/>
        <v>0</v>
      </c>
      <c r="R11" s="167">
        <f t="shared" si="18"/>
        <v>0.40160642570281119</v>
      </c>
      <c r="S11" s="167">
        <f t="shared" si="18"/>
        <v>4.0160642570281126</v>
      </c>
      <c r="T11" s="167">
        <f t="shared" si="18"/>
        <v>0.40160642570281119</v>
      </c>
      <c r="U11" s="167">
        <f>AO11/$AP$11*100</f>
        <v>49.799196787148588</v>
      </c>
      <c r="V11" s="167">
        <f t="shared" si="3"/>
        <v>99.999999999999986</v>
      </c>
      <c r="W11" s="41"/>
      <c r="X11" s="327">
        <v>36</v>
      </c>
      <c r="Y11" s="327">
        <v>13</v>
      </c>
      <c r="Z11" s="327">
        <v>9</v>
      </c>
      <c r="AA11" s="327">
        <v>66</v>
      </c>
      <c r="AB11" s="327">
        <v>4</v>
      </c>
      <c r="AC11" s="327">
        <v>0</v>
      </c>
      <c r="AD11" s="327">
        <v>121</v>
      </c>
      <c r="AE11" s="327">
        <v>249</v>
      </c>
      <c r="AF11" s="327"/>
      <c r="AG11" s="327">
        <v>4</v>
      </c>
      <c r="AH11" s="327">
        <v>40</v>
      </c>
      <c r="AI11" s="327">
        <v>18</v>
      </c>
      <c r="AJ11" s="327">
        <v>51</v>
      </c>
      <c r="AK11" s="327">
        <v>0</v>
      </c>
      <c r="AL11" s="327">
        <v>1</v>
      </c>
      <c r="AM11" s="327">
        <v>10</v>
      </c>
      <c r="AN11" s="327">
        <v>1</v>
      </c>
      <c r="AO11" s="327">
        <v>124</v>
      </c>
      <c r="AP11" s="327">
        <v>249</v>
      </c>
      <c r="AQ11" s="324"/>
    </row>
    <row r="12" spans="1:43" ht="7.5" customHeight="1" thickTop="1" x14ac:dyDescent="0.25">
      <c r="A12" s="43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5"/>
      <c r="O12" s="39"/>
      <c r="P12" s="45"/>
      <c r="Q12" s="39"/>
      <c r="R12" s="39"/>
      <c r="S12" s="39"/>
      <c r="T12" s="39"/>
      <c r="U12" s="39"/>
      <c r="V12" s="39"/>
      <c r="W12" s="41"/>
      <c r="X12" s="324"/>
      <c r="Y12" s="324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  <c r="AL12" s="324"/>
      <c r="AM12" s="324"/>
      <c r="AN12" s="324"/>
      <c r="AO12" s="324"/>
      <c r="AP12" s="324"/>
      <c r="AQ12" s="324"/>
    </row>
    <row r="13" spans="1:43" s="64" customFormat="1" ht="18" customHeight="1" x14ac:dyDescent="0.25">
      <c r="A13" s="363" t="s">
        <v>163</v>
      </c>
      <c r="B13" s="363"/>
      <c r="C13" s="363"/>
      <c r="D13" s="363"/>
      <c r="E13" s="363"/>
      <c r="F13" s="363"/>
      <c r="G13" s="363"/>
      <c r="H13" s="363"/>
      <c r="I13" s="363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4"/>
      <c r="AP13" s="324"/>
      <c r="AQ13" s="326"/>
    </row>
    <row r="14" spans="1:43" s="64" customFormat="1" ht="18" customHeight="1" x14ac:dyDescent="0.2">
      <c r="A14" s="363" t="s">
        <v>30</v>
      </c>
      <c r="B14" s="363"/>
      <c r="C14" s="363"/>
      <c r="D14" s="363"/>
      <c r="E14" s="363"/>
      <c r="F14" s="363"/>
      <c r="G14" s="363"/>
      <c r="H14" s="363"/>
      <c r="I14" s="363"/>
      <c r="X14" s="320"/>
      <c r="Y14" s="320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20"/>
      <c r="AL14" s="320"/>
      <c r="AM14" s="320"/>
      <c r="AN14" s="320"/>
      <c r="AO14" s="320"/>
      <c r="AP14" s="320"/>
    </row>
    <row r="15" spans="1:43" ht="13.5" customHeight="1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13"/>
    </row>
    <row r="16" spans="1:43" ht="24.75" customHeight="1" x14ac:dyDescent="0.2">
      <c r="A16" s="364" t="s">
        <v>29</v>
      </c>
      <c r="B16" s="364"/>
      <c r="C16" s="364"/>
      <c r="D16" s="364"/>
      <c r="E16" s="364"/>
      <c r="F16" s="364"/>
      <c r="G16" s="364"/>
      <c r="H16" s="364"/>
      <c r="I16" s="396">
        <v>48</v>
      </c>
      <c r="J16" s="396"/>
      <c r="K16" s="396"/>
      <c r="L16" s="396"/>
      <c r="M16" s="396"/>
      <c r="N16" s="396"/>
      <c r="O16" s="396"/>
      <c r="P16" s="50"/>
      <c r="Q16" s="50"/>
      <c r="R16" s="50"/>
      <c r="S16" s="50"/>
      <c r="T16" s="50"/>
      <c r="U16" s="50"/>
      <c r="V16" s="50"/>
      <c r="W16" s="13"/>
    </row>
  </sheetData>
  <mergeCells count="11">
    <mergeCell ref="A1:V1"/>
    <mergeCell ref="A3:A4"/>
    <mergeCell ref="B3:B4"/>
    <mergeCell ref="C3:C4"/>
    <mergeCell ref="D3:L3"/>
    <mergeCell ref="M3:U3"/>
    <mergeCell ref="A16:H16"/>
    <mergeCell ref="A2:V2"/>
    <mergeCell ref="A13:I13"/>
    <mergeCell ref="I16:O16"/>
    <mergeCell ref="A14:I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rightToLeft="1" view="pageBreakPreview" zoomScaleSheetLayoutView="100" workbookViewId="0">
      <selection activeCell="B4" sqref="B4"/>
    </sheetView>
  </sheetViews>
  <sheetFormatPr defaultRowHeight="12.75" x14ac:dyDescent="0.2"/>
  <cols>
    <col min="1" max="1" width="22.85546875" customWidth="1"/>
    <col min="2" max="2" width="15" customWidth="1"/>
    <col min="3" max="3" width="12.85546875" customWidth="1"/>
    <col min="4" max="4" width="1.42578125" customWidth="1"/>
    <col min="5" max="5" width="16.7109375" customWidth="1"/>
    <col min="6" max="7" width="17.28515625" customWidth="1"/>
    <col min="8" max="8" width="10.85546875" customWidth="1"/>
    <col min="9" max="9" width="9.5703125" customWidth="1"/>
    <col min="10" max="10" width="10.5703125" bestFit="1" customWidth="1"/>
    <col min="15" max="15" width="11" customWidth="1"/>
    <col min="16" max="16" width="16.28515625" customWidth="1"/>
  </cols>
  <sheetData>
    <row r="1" spans="1:17" s="64" customFormat="1" ht="41.25" customHeight="1" thickBot="1" x14ac:dyDescent="0.25">
      <c r="A1" s="383" t="s">
        <v>193</v>
      </c>
      <c r="B1" s="384"/>
      <c r="C1" s="384"/>
      <c r="D1" s="384"/>
      <c r="E1" s="384"/>
      <c r="F1" s="384"/>
      <c r="O1" s="401" t="s">
        <v>185</v>
      </c>
      <c r="P1" s="401"/>
      <c r="Q1" s="401"/>
    </row>
    <row r="2" spans="1:17" s="64" customFormat="1" ht="24" customHeight="1" thickTop="1" thickBot="1" x14ac:dyDescent="0.25">
      <c r="A2" s="357" t="s">
        <v>98</v>
      </c>
      <c r="B2" s="358"/>
      <c r="C2" s="358"/>
      <c r="D2" s="358"/>
      <c r="E2" s="358"/>
      <c r="F2" s="358"/>
      <c r="N2" s="366" t="s">
        <v>3</v>
      </c>
    </row>
    <row r="3" spans="1:17" ht="27.75" customHeight="1" thickTop="1" x14ac:dyDescent="0.2">
      <c r="A3" s="366" t="s">
        <v>3</v>
      </c>
      <c r="B3" s="403" t="s">
        <v>22</v>
      </c>
      <c r="C3" s="403"/>
      <c r="D3" s="62"/>
      <c r="E3" s="368" t="s">
        <v>26</v>
      </c>
      <c r="F3" s="368"/>
      <c r="N3" s="402"/>
      <c r="O3" s="355" t="s">
        <v>22</v>
      </c>
      <c r="P3" s="352" t="s">
        <v>26</v>
      </c>
    </row>
    <row r="4" spans="1:17" ht="26.25" customHeight="1" x14ac:dyDescent="0.2">
      <c r="A4" s="402"/>
      <c r="B4" s="74" t="s">
        <v>15</v>
      </c>
      <c r="C4" s="313" t="s">
        <v>161</v>
      </c>
      <c r="D4" s="63"/>
      <c r="E4" s="74" t="s">
        <v>15</v>
      </c>
      <c r="F4" s="310" t="s">
        <v>27</v>
      </c>
      <c r="N4" s="182" t="s">
        <v>17</v>
      </c>
      <c r="O4" s="53">
        <v>52.6</v>
      </c>
      <c r="P4" s="53">
        <v>27.3</v>
      </c>
    </row>
    <row r="5" spans="1:17" ht="30.75" customHeight="1" x14ac:dyDescent="0.2">
      <c r="A5" s="182" t="s">
        <v>17</v>
      </c>
      <c r="B5" s="53">
        <v>52556</v>
      </c>
      <c r="C5" s="53">
        <f>B5/$B$11*100</f>
        <v>73.804240977390805</v>
      </c>
      <c r="D5" s="47"/>
      <c r="E5" s="53">
        <v>27266</v>
      </c>
      <c r="F5" s="53">
        <f t="shared" ref="F5:F11" si="0">E5/$E$11*100</f>
        <v>75.007565128882291</v>
      </c>
      <c r="N5" s="183" t="s">
        <v>31</v>
      </c>
      <c r="O5" s="54">
        <v>2.2999999999999998</v>
      </c>
      <c r="P5" s="54">
        <v>1.6</v>
      </c>
    </row>
    <row r="6" spans="1:17" ht="27" customHeight="1" x14ac:dyDescent="0.2">
      <c r="A6" s="183" t="s">
        <v>31</v>
      </c>
      <c r="B6" s="54">
        <v>2325</v>
      </c>
      <c r="C6" s="54">
        <f t="shared" ref="C6:C11" si="1">B6/$B$11*100</f>
        <v>3.2649908720685294</v>
      </c>
      <c r="D6" s="48"/>
      <c r="E6" s="54">
        <v>1612</v>
      </c>
      <c r="F6" s="54">
        <f t="shared" si="0"/>
        <v>4.4345410029985421</v>
      </c>
      <c r="N6" s="183" t="s">
        <v>16</v>
      </c>
      <c r="O6" s="54">
        <v>4.4000000000000004</v>
      </c>
      <c r="P6" s="54">
        <v>3</v>
      </c>
    </row>
    <row r="7" spans="1:17" ht="29.25" customHeight="1" x14ac:dyDescent="0.2">
      <c r="A7" s="183" t="s">
        <v>16</v>
      </c>
      <c r="B7" s="54">
        <v>4353</v>
      </c>
      <c r="C7" s="54">
        <f t="shared" si="1"/>
        <v>6.1129054908018539</v>
      </c>
      <c r="D7" s="48"/>
      <c r="E7" s="54">
        <v>3005</v>
      </c>
      <c r="F7" s="54">
        <f t="shared" si="0"/>
        <v>8.2666226513713514</v>
      </c>
      <c r="G7" s="79" t="s">
        <v>16</v>
      </c>
      <c r="H7" s="54">
        <v>5247.5</v>
      </c>
      <c r="I7" s="54">
        <v>7</v>
      </c>
      <c r="J7" s="48"/>
      <c r="K7" s="54">
        <v>2852.8</v>
      </c>
      <c r="L7" s="398">
        <v>8.9</v>
      </c>
      <c r="M7" s="398"/>
      <c r="N7" s="332" t="s">
        <v>5</v>
      </c>
      <c r="O7" s="54">
        <v>5.5</v>
      </c>
      <c r="P7" s="54">
        <v>3.5</v>
      </c>
    </row>
    <row r="8" spans="1:17" ht="27.75" customHeight="1" x14ac:dyDescent="0.2">
      <c r="A8" s="332" t="s">
        <v>5</v>
      </c>
      <c r="B8" s="54">
        <v>5530</v>
      </c>
      <c r="C8" s="54">
        <f t="shared" si="1"/>
        <v>7.7657632355006321</v>
      </c>
      <c r="D8" s="48"/>
      <c r="E8" s="54">
        <v>3539</v>
      </c>
      <c r="F8" s="54">
        <f t="shared" si="0"/>
        <v>9.7356331325135486</v>
      </c>
      <c r="G8" s="79" t="s">
        <v>103</v>
      </c>
      <c r="H8" s="54">
        <v>4048</v>
      </c>
      <c r="I8" s="54">
        <v>5.4</v>
      </c>
      <c r="J8" s="48"/>
      <c r="K8" s="54">
        <v>2017.8</v>
      </c>
      <c r="L8" s="398">
        <v>6.3</v>
      </c>
      <c r="M8" s="398"/>
      <c r="N8" s="184" t="s">
        <v>18</v>
      </c>
      <c r="O8" s="55">
        <v>6.4</v>
      </c>
      <c r="P8" s="57">
        <v>0.9</v>
      </c>
    </row>
    <row r="9" spans="1:17" ht="27.75" customHeight="1" thickBot="1" x14ac:dyDescent="0.25">
      <c r="A9" s="184" t="s">
        <v>18</v>
      </c>
      <c r="B9" s="55">
        <v>6410</v>
      </c>
      <c r="C9" s="55">
        <f t="shared" si="1"/>
        <v>9.0015447268642053</v>
      </c>
      <c r="D9" s="49"/>
      <c r="E9" s="57">
        <v>903</v>
      </c>
      <c r="F9" s="55">
        <f t="shared" si="0"/>
        <v>2.4841132293471979</v>
      </c>
      <c r="N9" s="185" t="s">
        <v>10</v>
      </c>
      <c r="O9" s="38">
        <v>3.5999999999999997E-2</v>
      </c>
      <c r="P9" s="38">
        <v>0.02</v>
      </c>
    </row>
    <row r="10" spans="1:17" ht="27.75" customHeight="1" thickTop="1" thickBot="1" x14ac:dyDescent="0.25">
      <c r="A10" s="185" t="s">
        <v>10</v>
      </c>
      <c r="B10" s="38">
        <v>36</v>
      </c>
      <c r="C10" s="38">
        <f t="shared" si="1"/>
        <v>5.0554697373964334E-2</v>
      </c>
      <c r="D10" s="65"/>
      <c r="E10" s="38">
        <v>26</v>
      </c>
      <c r="F10" s="38">
        <f t="shared" si="0"/>
        <v>7.1524854887073247E-2</v>
      </c>
      <c r="N10" s="186" t="s">
        <v>23</v>
      </c>
      <c r="O10" s="163">
        <f>SUM(O4:O9)</f>
        <v>71.236000000000004</v>
      </c>
      <c r="P10" s="163">
        <f>SUM(P4:P9)</f>
        <v>36.320000000000007</v>
      </c>
    </row>
    <row r="11" spans="1:17" ht="29.25" customHeight="1" thickTop="1" thickBot="1" x14ac:dyDescent="0.25">
      <c r="A11" s="186" t="s">
        <v>23</v>
      </c>
      <c r="B11" s="163">
        <f>SUM(B5:B10)</f>
        <v>71210</v>
      </c>
      <c r="C11" s="163">
        <f t="shared" si="1"/>
        <v>100</v>
      </c>
      <c r="D11" s="164"/>
      <c r="E11" s="163">
        <f>SUM(E5:E10)</f>
        <v>36351</v>
      </c>
      <c r="F11" s="163">
        <f t="shared" si="0"/>
        <v>100</v>
      </c>
    </row>
    <row r="12" spans="1:17" ht="29.25" customHeight="1" thickTop="1" x14ac:dyDescent="0.2">
      <c r="A12" s="399" t="s">
        <v>162</v>
      </c>
      <c r="B12" s="400"/>
      <c r="C12" s="400"/>
      <c r="D12" s="400"/>
      <c r="E12" s="400"/>
      <c r="F12" s="400"/>
    </row>
    <row r="13" spans="1:17" s="64" customFormat="1" ht="23.25" customHeight="1" x14ac:dyDescent="0.2">
      <c r="A13" s="363" t="s">
        <v>30</v>
      </c>
      <c r="B13" s="363"/>
      <c r="C13" s="363"/>
      <c r="D13" s="363"/>
      <c r="E13" s="363"/>
      <c r="F13" s="363"/>
    </row>
    <row r="14" spans="1:17" ht="153.75" customHeight="1" x14ac:dyDescent="0.2">
      <c r="A14" s="361"/>
      <c r="B14" s="361"/>
      <c r="C14" s="361"/>
      <c r="D14" s="361"/>
      <c r="E14" s="361"/>
      <c r="F14" s="361"/>
      <c r="G14" s="16"/>
      <c r="H14" s="16"/>
      <c r="I14" s="16"/>
    </row>
    <row r="15" spans="1:17" ht="21.75" customHeight="1" x14ac:dyDescent="0.2">
      <c r="A15" s="377" t="s">
        <v>29</v>
      </c>
      <c r="B15" s="377"/>
      <c r="C15" s="81">
        <v>49</v>
      </c>
      <c r="D15" s="50"/>
      <c r="E15" s="50"/>
      <c r="F15" s="50"/>
      <c r="G15" s="10"/>
      <c r="H15" s="10"/>
      <c r="I15" s="10"/>
    </row>
  </sheetData>
  <mergeCells count="13">
    <mergeCell ref="O1:Q1"/>
    <mergeCell ref="A1:F1"/>
    <mergeCell ref="A3:A4"/>
    <mergeCell ref="E3:F3"/>
    <mergeCell ref="B3:C3"/>
    <mergeCell ref="A2:F2"/>
    <mergeCell ref="N2:N3"/>
    <mergeCell ref="A15:B15"/>
    <mergeCell ref="A14:F14"/>
    <mergeCell ref="A13:F13"/>
    <mergeCell ref="L7:M7"/>
    <mergeCell ref="L8:M8"/>
    <mergeCell ref="A12:F12"/>
  </mergeCells>
  <phoneticPr fontId="7" type="noConversion"/>
  <printOptions horizontalCentered="1"/>
  <pageMargins left="0.74803149606299213" right="0.74803149606299213" top="0.59055118110236227" bottom="0.19685039370078741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rightToLeft="1" view="pageBreakPreview" zoomScaleSheetLayoutView="100" workbookViewId="0">
      <selection activeCell="P5" sqref="P5:S5"/>
    </sheetView>
  </sheetViews>
  <sheetFormatPr defaultRowHeight="14.25" x14ac:dyDescent="0.2"/>
  <cols>
    <col min="1" max="1" width="11.85546875" style="93" customWidth="1"/>
    <col min="2" max="2" width="10.5703125" style="93" customWidth="1"/>
    <col min="3" max="4" width="5.7109375" style="93" customWidth="1"/>
    <col min="5" max="5" width="5.28515625" style="93" customWidth="1"/>
    <col min="6" max="6" width="0.85546875" style="93" customWidth="1"/>
    <col min="7" max="7" width="7.5703125" style="93" customWidth="1"/>
    <col min="8" max="8" width="5.7109375" style="93" customWidth="1"/>
    <col min="9" max="9" width="5.28515625" style="93" customWidth="1"/>
    <col min="10" max="10" width="7" style="93" customWidth="1"/>
    <col min="11" max="11" width="1.28515625" style="93" customWidth="1"/>
    <col min="12" max="12" width="6.140625" style="93" customWidth="1"/>
    <col min="13" max="13" width="9" style="93" customWidth="1"/>
    <col min="14" max="14" width="5.7109375" style="93" customWidth="1"/>
    <col min="15" max="15" width="1.42578125" style="93" customWidth="1"/>
    <col min="16" max="16" width="5.7109375" style="93" customWidth="1"/>
    <col min="17" max="17" width="7.85546875" style="93" customWidth="1"/>
    <col min="18" max="18" width="5.7109375" style="93" customWidth="1"/>
    <col min="19" max="19" width="9.42578125" style="93" customWidth="1"/>
    <col min="20" max="20" width="10.5703125" style="93" customWidth="1"/>
    <col min="21" max="21" width="11.28515625" style="93" customWidth="1"/>
    <col min="22" max="24" width="9.140625" style="93"/>
    <col min="25" max="25" width="11.140625" style="93" customWidth="1"/>
    <col min="26" max="16384" width="9.140625" style="93"/>
  </cols>
  <sheetData>
    <row r="1" spans="1:28" ht="19.5" customHeight="1" x14ac:dyDescent="0.2">
      <c r="A1" s="404" t="s">
        <v>142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</row>
    <row r="2" spans="1:28" ht="16.5" thickBot="1" x14ac:dyDescent="0.25">
      <c r="A2" s="406" t="s">
        <v>43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94"/>
    </row>
    <row r="3" spans="1:28" ht="24" customHeight="1" thickTop="1" x14ac:dyDescent="0.2">
      <c r="A3" s="407" t="s">
        <v>44</v>
      </c>
      <c r="B3" s="407" t="s">
        <v>127</v>
      </c>
      <c r="C3" s="410" t="s">
        <v>45</v>
      </c>
      <c r="D3" s="410"/>
      <c r="E3" s="410"/>
      <c r="F3" s="146"/>
      <c r="G3" s="410" t="s">
        <v>111</v>
      </c>
      <c r="H3" s="410"/>
      <c r="I3" s="410"/>
      <c r="J3" s="410"/>
      <c r="K3" s="137"/>
      <c r="L3" s="410" t="s">
        <v>45</v>
      </c>
      <c r="M3" s="410"/>
      <c r="N3" s="410"/>
      <c r="O3" s="146"/>
      <c r="P3" s="410" t="s">
        <v>111</v>
      </c>
      <c r="Q3" s="410"/>
      <c r="R3" s="410"/>
      <c r="S3" s="410"/>
      <c r="T3" s="407" t="s">
        <v>130</v>
      </c>
      <c r="U3" s="150" t="s">
        <v>100</v>
      </c>
      <c r="V3" s="150"/>
      <c r="W3" s="137" t="s">
        <v>46</v>
      </c>
      <c r="X3" s="150" t="s">
        <v>110</v>
      </c>
      <c r="Y3" s="150" t="s">
        <v>100</v>
      </c>
    </row>
    <row r="4" spans="1:28" ht="18" customHeight="1" x14ac:dyDescent="0.2">
      <c r="A4" s="408"/>
      <c r="B4" s="408"/>
      <c r="C4" s="418" t="s">
        <v>3</v>
      </c>
      <c r="D4" s="418"/>
      <c r="E4" s="418"/>
      <c r="F4" s="411"/>
      <c r="G4" s="418" t="s">
        <v>3</v>
      </c>
      <c r="H4" s="418"/>
      <c r="I4" s="418"/>
      <c r="J4" s="418"/>
      <c r="K4" s="411"/>
      <c r="L4" s="414" t="s">
        <v>48</v>
      </c>
      <c r="M4" s="414"/>
      <c r="N4" s="414"/>
      <c r="O4" s="411"/>
      <c r="P4" s="418" t="s">
        <v>48</v>
      </c>
      <c r="Q4" s="418"/>
      <c r="R4" s="418"/>
      <c r="S4" s="418" t="s">
        <v>0</v>
      </c>
      <c r="T4" s="408"/>
      <c r="U4" s="148"/>
      <c r="V4" s="148"/>
      <c r="W4" s="138"/>
      <c r="X4" s="149"/>
      <c r="Y4" s="149"/>
      <c r="Z4" s="138"/>
      <c r="AA4" s="141"/>
      <c r="AB4" s="141"/>
    </row>
    <row r="5" spans="1:28" ht="24" customHeight="1" x14ac:dyDescent="0.2">
      <c r="A5" s="409"/>
      <c r="B5" s="409"/>
      <c r="C5" s="351" t="s">
        <v>49</v>
      </c>
      <c r="D5" s="351" t="s">
        <v>50</v>
      </c>
      <c r="E5" s="351" t="s">
        <v>51</v>
      </c>
      <c r="F5" s="412"/>
      <c r="G5" s="343" t="s">
        <v>49</v>
      </c>
      <c r="H5" s="343" t="s">
        <v>50</v>
      </c>
      <c r="I5" s="343" t="s">
        <v>51</v>
      </c>
      <c r="J5" s="343" t="s">
        <v>0</v>
      </c>
      <c r="K5" s="412"/>
      <c r="L5" s="351" t="s">
        <v>57</v>
      </c>
      <c r="M5" s="351" t="s">
        <v>58</v>
      </c>
      <c r="N5" s="351" t="s">
        <v>59</v>
      </c>
      <c r="O5" s="412"/>
      <c r="P5" s="343" t="s">
        <v>57</v>
      </c>
      <c r="Q5" s="343" t="s">
        <v>58</v>
      </c>
      <c r="R5" s="343" t="s">
        <v>59</v>
      </c>
      <c r="S5" s="343" t="s">
        <v>0</v>
      </c>
      <c r="T5" s="409"/>
      <c r="U5" s="95" t="s">
        <v>58</v>
      </c>
      <c r="V5" s="95" t="s">
        <v>59</v>
      </c>
      <c r="W5" s="139"/>
      <c r="X5" s="95" t="s">
        <v>57</v>
      </c>
      <c r="Y5" s="95" t="s">
        <v>58</v>
      </c>
      <c r="Z5" s="139" t="s">
        <v>141</v>
      </c>
      <c r="AA5" s="147"/>
      <c r="AB5" s="147"/>
    </row>
    <row r="6" spans="1:28" ht="21.75" customHeight="1" x14ac:dyDescent="0.2">
      <c r="A6" s="220" t="s">
        <v>60</v>
      </c>
      <c r="B6" s="100">
        <v>8</v>
      </c>
      <c r="C6" s="100">
        <v>3</v>
      </c>
      <c r="D6" s="100">
        <v>5</v>
      </c>
      <c r="E6" s="100">
        <v>0</v>
      </c>
      <c r="F6" s="96"/>
      <c r="G6" s="112">
        <f>C6/8*100</f>
        <v>37.5</v>
      </c>
      <c r="H6" s="113">
        <f>D6/B6*100</f>
        <v>62.5</v>
      </c>
      <c r="I6" s="113">
        <f>E6/8*100</f>
        <v>0</v>
      </c>
      <c r="J6" s="112">
        <f>SUM(G6:I6)</f>
        <v>100</v>
      </c>
      <c r="K6" s="96"/>
      <c r="L6" s="100">
        <v>0</v>
      </c>
      <c r="M6" s="100">
        <v>0</v>
      </c>
      <c r="N6" s="100">
        <v>8</v>
      </c>
      <c r="O6" s="98"/>
      <c r="P6" s="113">
        <f>L6/8*100</f>
        <v>0</v>
      </c>
      <c r="Q6" s="113">
        <f>M6/8*100</f>
        <v>0</v>
      </c>
      <c r="R6" s="113">
        <f>N6/8*100</f>
        <v>100</v>
      </c>
      <c r="S6" s="112">
        <f>SUM(P6:R6)</f>
        <v>100</v>
      </c>
      <c r="T6" s="103">
        <v>0</v>
      </c>
      <c r="U6" s="100">
        <v>0</v>
      </c>
      <c r="V6" s="100">
        <v>0</v>
      </c>
      <c r="W6" s="99">
        <v>0</v>
      </c>
      <c r="X6" s="99">
        <f>L6</f>
        <v>0</v>
      </c>
      <c r="Y6" s="99">
        <f>M6</f>
        <v>0</v>
      </c>
      <c r="Z6" s="99">
        <v>0</v>
      </c>
      <c r="AA6" s="93">
        <v>0</v>
      </c>
      <c r="AB6" s="99">
        <f>X6+Y6</f>
        <v>0</v>
      </c>
    </row>
    <row r="7" spans="1:28" ht="21.75" customHeight="1" x14ac:dyDescent="0.2">
      <c r="A7" s="221" t="s">
        <v>62</v>
      </c>
      <c r="B7" s="100">
        <v>5</v>
      </c>
      <c r="C7" s="99">
        <v>4</v>
      </c>
      <c r="D7" s="100">
        <v>1</v>
      </c>
      <c r="E7" s="100">
        <v>0</v>
      </c>
      <c r="F7" s="100"/>
      <c r="G7" s="112">
        <f>C7/5*100</f>
        <v>80</v>
      </c>
      <c r="H7" s="112">
        <f>D7/5*100</f>
        <v>20</v>
      </c>
      <c r="I7" s="113">
        <f t="shared" ref="I7" si="0">E7/4*100</f>
        <v>0</v>
      </c>
      <c r="J7" s="112">
        <f>SUM(G7:I7)</f>
        <v>100</v>
      </c>
      <c r="K7" s="112"/>
      <c r="L7" s="100">
        <v>3</v>
      </c>
      <c r="M7" s="100">
        <v>0</v>
      </c>
      <c r="N7" s="100">
        <v>2</v>
      </c>
      <c r="O7" s="100"/>
      <c r="P7" s="113">
        <f>L7/5*100</f>
        <v>60</v>
      </c>
      <c r="Q7" s="113">
        <f>M7/5*100</f>
        <v>0</v>
      </c>
      <c r="R7" s="113">
        <f>N7/5*100</f>
        <v>40</v>
      </c>
      <c r="S7" s="112">
        <f>SUM(P7:R7)</f>
        <v>100</v>
      </c>
      <c r="T7" s="121">
        <v>226.66666666666666</v>
      </c>
      <c r="U7" s="100">
        <v>0</v>
      </c>
      <c r="V7" s="100">
        <v>0</v>
      </c>
      <c r="W7" s="121">
        <v>226.66666666666666</v>
      </c>
      <c r="X7" s="99">
        <f t="shared" ref="X7:X21" si="1">L7</f>
        <v>3</v>
      </c>
      <c r="Y7" s="99">
        <f t="shared" ref="Y7:Y21" si="2">M7</f>
        <v>0</v>
      </c>
      <c r="Z7" s="99">
        <f>AA7/AB7</f>
        <v>226.66666666666666</v>
      </c>
      <c r="AA7" s="93">
        <v>680</v>
      </c>
      <c r="AB7" s="99">
        <f>X7+Y7</f>
        <v>3</v>
      </c>
    </row>
    <row r="8" spans="1:28" ht="21.75" customHeight="1" x14ac:dyDescent="0.2">
      <c r="A8" s="221" t="s">
        <v>63</v>
      </c>
      <c r="B8" s="100">
        <v>11</v>
      </c>
      <c r="C8" s="101">
        <v>11</v>
      </c>
      <c r="D8" s="100">
        <v>0</v>
      </c>
      <c r="E8" s="100">
        <v>0</v>
      </c>
      <c r="F8" s="144"/>
      <c r="G8" s="126">
        <f>C8/11*100</f>
        <v>100</v>
      </c>
      <c r="H8" s="113">
        <f t="shared" ref="H8" si="3">D8/4*100</f>
        <v>0</v>
      </c>
      <c r="I8" s="113">
        <f t="shared" ref="I8" si="4">E8/4*100</f>
        <v>0</v>
      </c>
      <c r="J8" s="112">
        <f>SUM(G8:I8)</f>
        <v>100</v>
      </c>
      <c r="K8" s="112"/>
      <c r="L8" s="100">
        <v>2</v>
      </c>
      <c r="M8" s="103">
        <v>0</v>
      </c>
      <c r="N8" s="100">
        <v>9</v>
      </c>
      <c r="O8" s="100"/>
      <c r="P8" s="127">
        <f>L8/11*100</f>
        <v>18.181818181818183</v>
      </c>
      <c r="Q8" s="127">
        <f t="shared" ref="Q8:R8" si="5">M8/11*100</f>
        <v>0</v>
      </c>
      <c r="R8" s="127">
        <f t="shared" si="5"/>
        <v>81.818181818181827</v>
      </c>
      <c r="S8" s="113">
        <f>SUM(P8:R8)</f>
        <v>100.00000000000001</v>
      </c>
      <c r="T8" s="100">
        <v>281</v>
      </c>
      <c r="U8" s="103">
        <v>1</v>
      </c>
      <c r="V8" s="100">
        <v>9</v>
      </c>
      <c r="W8" s="121">
        <v>281</v>
      </c>
      <c r="X8" s="99">
        <f t="shared" si="1"/>
        <v>2</v>
      </c>
      <c r="Y8" s="99">
        <f t="shared" si="2"/>
        <v>0</v>
      </c>
      <c r="Z8" s="99">
        <f t="shared" ref="Z8:Z20" si="6">AA8/AB8</f>
        <v>281</v>
      </c>
      <c r="AA8" s="99">
        <v>562</v>
      </c>
      <c r="AB8" s="99">
        <f>X8+Y8</f>
        <v>2</v>
      </c>
    </row>
    <row r="9" spans="1:28" ht="21.75" customHeight="1" x14ac:dyDescent="0.2">
      <c r="A9" s="221" t="s">
        <v>64</v>
      </c>
      <c r="B9" s="211">
        <v>10</v>
      </c>
      <c r="C9" s="211">
        <v>8</v>
      </c>
      <c r="D9" s="211">
        <v>2</v>
      </c>
      <c r="E9" s="211">
        <v>0</v>
      </c>
      <c r="F9" s="120"/>
      <c r="G9" s="112">
        <f>C9/10*100</f>
        <v>80</v>
      </c>
      <c r="H9" s="112">
        <f t="shared" ref="H9" si="7">D9/10*100</f>
        <v>20</v>
      </c>
      <c r="I9" s="113">
        <f>E9/10*100</f>
        <v>0</v>
      </c>
      <c r="J9" s="112">
        <f>SUM(G9:I9)</f>
        <v>100</v>
      </c>
      <c r="K9" s="212"/>
      <c r="L9" s="211">
        <v>3</v>
      </c>
      <c r="M9" s="211">
        <v>1</v>
      </c>
      <c r="N9" s="211">
        <v>6</v>
      </c>
      <c r="O9" s="211"/>
      <c r="P9" s="127">
        <f>L9/10*100</f>
        <v>30</v>
      </c>
      <c r="Q9" s="127">
        <f>M9/10*100</f>
        <v>10</v>
      </c>
      <c r="R9" s="127">
        <f>N9/10*100</f>
        <v>60</v>
      </c>
      <c r="S9" s="113">
        <f>SUM(P9:R9)</f>
        <v>100</v>
      </c>
      <c r="T9" s="211">
        <v>275</v>
      </c>
      <c r="U9" s="103">
        <v>4</v>
      </c>
      <c r="V9" s="100">
        <v>6</v>
      </c>
      <c r="W9" s="121">
        <v>275</v>
      </c>
      <c r="X9" s="99">
        <f t="shared" si="1"/>
        <v>3</v>
      </c>
      <c r="Y9" s="99">
        <f t="shared" si="2"/>
        <v>1</v>
      </c>
      <c r="Z9" s="99">
        <f t="shared" ref="Z9" si="8">AA9/AB9</f>
        <v>275</v>
      </c>
      <c r="AA9" s="99">
        <v>1100</v>
      </c>
      <c r="AB9" s="99">
        <f>X9+Y9</f>
        <v>4</v>
      </c>
    </row>
    <row r="10" spans="1:28" ht="21.75" customHeight="1" x14ac:dyDescent="0.2">
      <c r="A10" s="221" t="s">
        <v>65</v>
      </c>
      <c r="B10" s="100">
        <v>5</v>
      </c>
      <c r="C10" s="99">
        <v>1</v>
      </c>
      <c r="D10" s="100">
        <v>4</v>
      </c>
      <c r="E10" s="100">
        <v>0</v>
      </c>
      <c r="F10" s="100"/>
      <c r="G10" s="112">
        <f>C10/5*100</f>
        <v>20</v>
      </c>
      <c r="H10" s="112">
        <f t="shared" ref="H10" si="9">D10/5*100</f>
        <v>80</v>
      </c>
      <c r="I10" s="113">
        <f t="shared" ref="I10:I18" si="10">E10/4*100</f>
        <v>0</v>
      </c>
      <c r="J10" s="112">
        <f t="shared" ref="J10:J21" si="11">SUM(G10:I10)</f>
        <v>100</v>
      </c>
      <c r="K10" s="112"/>
      <c r="L10" s="100">
        <v>3</v>
      </c>
      <c r="M10" s="100">
        <v>0</v>
      </c>
      <c r="N10" s="100">
        <v>2</v>
      </c>
      <c r="O10" s="100">
        <v>1</v>
      </c>
      <c r="P10" s="113">
        <f>L10/5*100</f>
        <v>60</v>
      </c>
      <c r="Q10" s="113">
        <f t="shared" ref="Q10:R10" si="12">M10/5*100</f>
        <v>0</v>
      </c>
      <c r="R10" s="113">
        <f t="shared" si="12"/>
        <v>40</v>
      </c>
      <c r="S10" s="113">
        <f t="shared" ref="S10:S21" si="13">SUM(P10:R10)</f>
        <v>100</v>
      </c>
      <c r="T10" s="100">
        <v>330</v>
      </c>
      <c r="U10" s="100">
        <v>3</v>
      </c>
      <c r="V10" s="100">
        <v>2</v>
      </c>
      <c r="W10" s="121">
        <v>330</v>
      </c>
      <c r="X10" s="99">
        <f t="shared" si="1"/>
        <v>3</v>
      </c>
      <c r="Y10" s="99">
        <f t="shared" si="2"/>
        <v>0</v>
      </c>
      <c r="Z10" s="99">
        <f t="shared" si="6"/>
        <v>330</v>
      </c>
      <c r="AA10" s="93">
        <v>990</v>
      </c>
      <c r="AB10" s="99">
        <f t="shared" ref="AB10:AB20" si="14">X10+Y10</f>
        <v>3</v>
      </c>
    </row>
    <row r="11" spans="1:28" ht="21.75" customHeight="1" x14ac:dyDescent="0.2">
      <c r="A11" s="221" t="s">
        <v>66</v>
      </c>
      <c r="B11" s="100">
        <v>10</v>
      </c>
      <c r="C11" s="99">
        <v>10</v>
      </c>
      <c r="D11" s="100">
        <v>0</v>
      </c>
      <c r="E11" s="100">
        <v>0</v>
      </c>
      <c r="F11" s="144"/>
      <c r="G11" s="112">
        <f>C11/10*100</f>
        <v>100</v>
      </c>
      <c r="H11" s="113">
        <f t="shared" ref="H11:H14" si="15">D11/4*100</f>
        <v>0</v>
      </c>
      <c r="I11" s="113">
        <f t="shared" si="10"/>
        <v>0</v>
      </c>
      <c r="J11" s="112">
        <f t="shared" si="11"/>
        <v>100</v>
      </c>
      <c r="K11" s="112"/>
      <c r="L11" s="100">
        <v>7</v>
      </c>
      <c r="M11" s="100">
        <v>0</v>
      </c>
      <c r="N11" s="100">
        <v>3</v>
      </c>
      <c r="O11" s="100">
        <v>0</v>
      </c>
      <c r="P11" s="113">
        <f>L11/10*100</f>
        <v>70</v>
      </c>
      <c r="Q11" s="113">
        <f t="shared" ref="Q11:R11" si="16">M11/10*100</f>
        <v>0</v>
      </c>
      <c r="R11" s="113">
        <f t="shared" si="16"/>
        <v>30</v>
      </c>
      <c r="S11" s="113">
        <f t="shared" si="13"/>
        <v>100</v>
      </c>
      <c r="T11" s="121">
        <v>256</v>
      </c>
      <c r="U11" s="100">
        <v>0</v>
      </c>
      <c r="V11" s="100">
        <v>3</v>
      </c>
      <c r="W11" s="121">
        <v>255.71428571428572</v>
      </c>
      <c r="X11" s="99">
        <f t="shared" si="1"/>
        <v>7</v>
      </c>
      <c r="Y11" s="99">
        <f t="shared" si="2"/>
        <v>0</v>
      </c>
      <c r="Z11" s="99">
        <f t="shared" si="6"/>
        <v>255.71428571428572</v>
      </c>
      <c r="AA11" s="93">
        <v>1790</v>
      </c>
      <c r="AB11" s="99">
        <f t="shared" si="14"/>
        <v>7</v>
      </c>
    </row>
    <row r="12" spans="1:28" ht="21.75" customHeight="1" x14ac:dyDescent="0.2">
      <c r="A12" s="221" t="s">
        <v>67</v>
      </c>
      <c r="B12" s="100">
        <v>3</v>
      </c>
      <c r="C12" s="99">
        <v>3</v>
      </c>
      <c r="D12" s="100">
        <v>0</v>
      </c>
      <c r="E12" s="100">
        <v>0</v>
      </c>
      <c r="F12" s="144"/>
      <c r="G12" s="112">
        <f>C12/3*100</f>
        <v>100</v>
      </c>
      <c r="H12" s="113">
        <f t="shared" si="15"/>
        <v>0</v>
      </c>
      <c r="I12" s="113">
        <f t="shared" si="10"/>
        <v>0</v>
      </c>
      <c r="J12" s="112">
        <f t="shared" si="11"/>
        <v>100</v>
      </c>
      <c r="K12" s="112"/>
      <c r="L12" s="100">
        <v>0</v>
      </c>
      <c r="M12" s="100">
        <v>0</v>
      </c>
      <c r="N12" s="100">
        <v>3</v>
      </c>
      <c r="O12" s="100">
        <v>0</v>
      </c>
      <c r="P12" s="113">
        <f>L12/3*100</f>
        <v>0</v>
      </c>
      <c r="Q12" s="113">
        <f t="shared" ref="Q12:R12" si="17">M12/3*100</f>
        <v>0</v>
      </c>
      <c r="R12" s="113">
        <f t="shared" si="17"/>
        <v>100</v>
      </c>
      <c r="S12" s="113">
        <f t="shared" si="13"/>
        <v>100</v>
      </c>
      <c r="T12" s="129">
        <v>0</v>
      </c>
      <c r="U12" s="100">
        <v>0</v>
      </c>
      <c r="V12" s="100">
        <v>2</v>
      </c>
      <c r="W12" s="121">
        <v>0</v>
      </c>
      <c r="X12" s="99">
        <f t="shared" si="1"/>
        <v>0</v>
      </c>
      <c r="Y12" s="99">
        <f t="shared" si="2"/>
        <v>0</v>
      </c>
      <c r="Z12" s="99">
        <v>0</v>
      </c>
      <c r="AA12" s="93">
        <v>0</v>
      </c>
      <c r="AB12" s="99">
        <f t="shared" si="14"/>
        <v>0</v>
      </c>
    </row>
    <row r="13" spans="1:28" ht="21.75" customHeight="1" x14ac:dyDescent="0.2">
      <c r="A13" s="221" t="s">
        <v>68</v>
      </c>
      <c r="B13" s="100">
        <v>4</v>
      </c>
      <c r="C13" s="99">
        <v>4</v>
      </c>
      <c r="D13" s="100">
        <v>0</v>
      </c>
      <c r="E13" s="100">
        <v>0</v>
      </c>
      <c r="F13" s="144"/>
      <c r="G13" s="112">
        <f>C13/4*100</f>
        <v>100</v>
      </c>
      <c r="H13" s="113">
        <f t="shared" si="15"/>
        <v>0</v>
      </c>
      <c r="I13" s="113">
        <f t="shared" si="10"/>
        <v>0</v>
      </c>
      <c r="J13" s="112">
        <f t="shared" si="11"/>
        <v>100</v>
      </c>
      <c r="K13" s="112"/>
      <c r="L13" s="100">
        <v>3</v>
      </c>
      <c r="M13" s="100">
        <v>0</v>
      </c>
      <c r="N13" s="100">
        <v>1</v>
      </c>
      <c r="O13" s="100">
        <v>0</v>
      </c>
      <c r="P13" s="113">
        <f>L13/4*100</f>
        <v>75</v>
      </c>
      <c r="Q13" s="113">
        <f t="shared" ref="Q13:R13" si="18">M13/4*100</f>
        <v>0</v>
      </c>
      <c r="R13" s="113">
        <f t="shared" si="18"/>
        <v>25</v>
      </c>
      <c r="S13" s="113">
        <f t="shared" si="13"/>
        <v>100</v>
      </c>
      <c r="T13" s="121">
        <v>291.66666666666703</v>
      </c>
      <c r="U13" s="100">
        <v>0</v>
      </c>
      <c r="V13" s="100">
        <v>1</v>
      </c>
      <c r="W13" s="121">
        <v>291.66666666666669</v>
      </c>
      <c r="X13" s="99">
        <f t="shared" si="1"/>
        <v>3</v>
      </c>
      <c r="Y13" s="99">
        <f t="shared" si="2"/>
        <v>0</v>
      </c>
      <c r="Z13" s="99">
        <f t="shared" si="6"/>
        <v>291.66666666666669</v>
      </c>
      <c r="AA13" s="93">
        <v>875</v>
      </c>
      <c r="AB13" s="99">
        <f t="shared" si="14"/>
        <v>3</v>
      </c>
    </row>
    <row r="14" spans="1:28" ht="21.75" customHeight="1" x14ac:dyDescent="0.2">
      <c r="A14" s="221" t="s">
        <v>69</v>
      </c>
      <c r="B14" s="100">
        <v>8</v>
      </c>
      <c r="C14" s="99">
        <v>8</v>
      </c>
      <c r="D14" s="100">
        <v>0</v>
      </c>
      <c r="E14" s="100">
        <v>0</v>
      </c>
      <c r="F14" s="144"/>
      <c r="G14" s="112">
        <f>C14/8*100</f>
        <v>100</v>
      </c>
      <c r="H14" s="113">
        <f t="shared" si="15"/>
        <v>0</v>
      </c>
      <c r="I14" s="113">
        <f t="shared" si="10"/>
        <v>0</v>
      </c>
      <c r="J14" s="112">
        <f t="shared" si="11"/>
        <v>100</v>
      </c>
      <c r="K14" s="112"/>
      <c r="L14" s="100">
        <v>1</v>
      </c>
      <c r="M14" s="100">
        <v>0</v>
      </c>
      <c r="N14" s="100">
        <v>7</v>
      </c>
      <c r="O14" s="100">
        <v>2</v>
      </c>
      <c r="P14" s="100">
        <f>L14/8*100</f>
        <v>12.5</v>
      </c>
      <c r="Q14" s="113">
        <f t="shared" ref="Q14:R14" si="19">M14/8*100</f>
        <v>0</v>
      </c>
      <c r="R14" s="100">
        <f t="shared" si="19"/>
        <v>87.5</v>
      </c>
      <c r="S14" s="113">
        <f t="shared" si="13"/>
        <v>100</v>
      </c>
      <c r="T14" s="100">
        <v>300</v>
      </c>
      <c r="U14" s="100">
        <v>0</v>
      </c>
      <c r="V14" s="100">
        <v>7</v>
      </c>
      <c r="W14" s="121">
        <v>300</v>
      </c>
      <c r="X14" s="99">
        <f t="shared" si="1"/>
        <v>1</v>
      </c>
      <c r="Y14" s="99">
        <f t="shared" si="2"/>
        <v>0</v>
      </c>
      <c r="Z14" s="99">
        <f t="shared" si="6"/>
        <v>300</v>
      </c>
      <c r="AA14" s="93">
        <v>300</v>
      </c>
      <c r="AB14" s="99">
        <f t="shared" si="14"/>
        <v>1</v>
      </c>
    </row>
    <row r="15" spans="1:28" s="160" customFormat="1" ht="21.75" customHeight="1" x14ac:dyDescent="0.2">
      <c r="A15" s="221" t="s">
        <v>70</v>
      </c>
      <c r="B15" s="103">
        <v>4</v>
      </c>
      <c r="C15" s="101">
        <v>2</v>
      </c>
      <c r="D15" s="103">
        <v>2</v>
      </c>
      <c r="E15" s="103">
        <v>0</v>
      </c>
      <c r="F15" s="159"/>
      <c r="G15" s="126">
        <f>C15/4*100</f>
        <v>50</v>
      </c>
      <c r="H15" s="126">
        <f t="shared" ref="H15:H18" si="20">D15/4*100</f>
        <v>50</v>
      </c>
      <c r="I15" s="127">
        <f t="shared" si="10"/>
        <v>0</v>
      </c>
      <c r="J15" s="126">
        <f t="shared" si="11"/>
        <v>100</v>
      </c>
      <c r="K15" s="126"/>
      <c r="L15" s="103">
        <v>2</v>
      </c>
      <c r="M15" s="103">
        <v>0</v>
      </c>
      <c r="N15" s="103">
        <v>2</v>
      </c>
      <c r="O15" s="103">
        <v>0</v>
      </c>
      <c r="P15" s="127">
        <f>L15/4*100</f>
        <v>50</v>
      </c>
      <c r="Q15" s="127">
        <f t="shared" ref="Q15:R15" si="21">M15/4*100</f>
        <v>0</v>
      </c>
      <c r="R15" s="127">
        <f t="shared" si="21"/>
        <v>50</v>
      </c>
      <c r="S15" s="127">
        <f t="shared" si="13"/>
        <v>100</v>
      </c>
      <c r="T15" s="129">
        <v>300</v>
      </c>
      <c r="U15" s="103">
        <v>2</v>
      </c>
      <c r="V15" s="103">
        <v>2</v>
      </c>
      <c r="W15" s="129">
        <v>300</v>
      </c>
      <c r="X15" s="99">
        <f t="shared" si="1"/>
        <v>2</v>
      </c>
      <c r="Y15" s="99">
        <f t="shared" si="2"/>
        <v>0</v>
      </c>
      <c r="Z15" s="101">
        <f t="shared" si="6"/>
        <v>300</v>
      </c>
      <c r="AA15" s="160">
        <v>600</v>
      </c>
      <c r="AB15" s="101">
        <f t="shared" si="14"/>
        <v>2</v>
      </c>
    </row>
    <row r="16" spans="1:28" ht="21.75" customHeight="1" x14ac:dyDescent="0.2">
      <c r="A16" s="221" t="s">
        <v>71</v>
      </c>
      <c r="B16" s="100">
        <v>8</v>
      </c>
      <c r="C16" s="99">
        <v>8</v>
      </c>
      <c r="D16" s="100">
        <v>0</v>
      </c>
      <c r="E16" s="100">
        <v>0</v>
      </c>
      <c r="F16" s="144"/>
      <c r="G16" s="112">
        <f>C16/8*100</f>
        <v>100</v>
      </c>
      <c r="H16" s="113">
        <f t="shared" si="20"/>
        <v>0</v>
      </c>
      <c r="I16" s="113">
        <f t="shared" si="10"/>
        <v>0</v>
      </c>
      <c r="J16" s="112">
        <f t="shared" si="11"/>
        <v>100</v>
      </c>
      <c r="K16" s="112"/>
      <c r="L16" s="100">
        <v>4</v>
      </c>
      <c r="M16" s="100">
        <v>1</v>
      </c>
      <c r="N16" s="100">
        <v>3</v>
      </c>
      <c r="O16" s="100">
        <v>0</v>
      </c>
      <c r="P16" s="113">
        <f>L16/8*100</f>
        <v>50</v>
      </c>
      <c r="Q16" s="113">
        <f t="shared" ref="Q16:R16" si="22">M16/8*100</f>
        <v>12.5</v>
      </c>
      <c r="R16" s="113">
        <f t="shared" si="22"/>
        <v>37.5</v>
      </c>
      <c r="S16" s="113">
        <f t="shared" si="13"/>
        <v>100</v>
      </c>
      <c r="T16" s="121">
        <v>238</v>
      </c>
      <c r="U16" s="100">
        <v>1</v>
      </c>
      <c r="V16" s="100">
        <v>3</v>
      </c>
      <c r="W16" s="121">
        <v>238.2</v>
      </c>
      <c r="X16" s="99">
        <f t="shared" si="1"/>
        <v>4</v>
      </c>
      <c r="Y16" s="99">
        <f t="shared" si="2"/>
        <v>1</v>
      </c>
      <c r="Z16" s="219">
        <f>AA16/AB16</f>
        <v>238.2</v>
      </c>
      <c r="AA16" s="93">
        <v>1191</v>
      </c>
      <c r="AB16" s="99">
        <v>5</v>
      </c>
    </row>
    <row r="17" spans="1:28" ht="21.75" customHeight="1" x14ac:dyDescent="0.2">
      <c r="A17" s="221" t="s">
        <v>72</v>
      </c>
      <c r="B17" s="100">
        <v>4</v>
      </c>
      <c r="C17" s="99">
        <v>4</v>
      </c>
      <c r="D17" s="100">
        <v>0</v>
      </c>
      <c r="E17" s="100">
        <v>0</v>
      </c>
      <c r="F17" s="144"/>
      <c r="G17" s="112">
        <f>C17/4*100</f>
        <v>100</v>
      </c>
      <c r="H17" s="113">
        <f t="shared" si="20"/>
        <v>0</v>
      </c>
      <c r="I17" s="113">
        <f t="shared" si="10"/>
        <v>0</v>
      </c>
      <c r="J17" s="112">
        <f t="shared" si="11"/>
        <v>100</v>
      </c>
      <c r="K17" s="112"/>
      <c r="L17" s="100">
        <v>3</v>
      </c>
      <c r="M17" s="100">
        <v>0</v>
      </c>
      <c r="N17" s="100">
        <v>1</v>
      </c>
      <c r="O17" s="100">
        <v>0</v>
      </c>
      <c r="P17" s="113">
        <f>L17/4*100</f>
        <v>75</v>
      </c>
      <c r="Q17" s="113">
        <f t="shared" ref="Q17:R17" si="23">M17/4*100</f>
        <v>0</v>
      </c>
      <c r="R17" s="113">
        <f t="shared" si="23"/>
        <v>25</v>
      </c>
      <c r="S17" s="113">
        <f t="shared" si="13"/>
        <v>100</v>
      </c>
      <c r="T17" s="121">
        <v>253.33333333333334</v>
      </c>
      <c r="U17" s="100">
        <v>0</v>
      </c>
      <c r="V17" s="100">
        <v>1</v>
      </c>
      <c r="W17" s="121">
        <v>253.33333333333334</v>
      </c>
      <c r="X17" s="99">
        <f t="shared" si="1"/>
        <v>3</v>
      </c>
      <c r="Y17" s="99">
        <f t="shared" si="2"/>
        <v>0</v>
      </c>
      <c r="Z17" s="99">
        <f t="shared" si="6"/>
        <v>253.33333333333334</v>
      </c>
      <c r="AA17" s="93">
        <v>760</v>
      </c>
      <c r="AB17" s="99">
        <f t="shared" si="14"/>
        <v>3</v>
      </c>
    </row>
    <row r="18" spans="1:28" ht="21.75" customHeight="1" x14ac:dyDescent="0.2">
      <c r="A18" s="221" t="s">
        <v>73</v>
      </c>
      <c r="B18" s="100">
        <v>11</v>
      </c>
      <c r="C18" s="101">
        <v>11</v>
      </c>
      <c r="D18" s="100">
        <v>0</v>
      </c>
      <c r="E18" s="100">
        <v>0</v>
      </c>
      <c r="F18" s="144"/>
      <c r="G18" s="126">
        <f>C18/11*100</f>
        <v>100</v>
      </c>
      <c r="H18" s="113">
        <f t="shared" si="20"/>
        <v>0</v>
      </c>
      <c r="I18" s="113">
        <f t="shared" si="10"/>
        <v>0</v>
      </c>
      <c r="J18" s="112">
        <f t="shared" si="11"/>
        <v>100</v>
      </c>
      <c r="K18" s="112"/>
      <c r="L18" s="100">
        <v>3</v>
      </c>
      <c r="M18" s="100">
        <v>0</v>
      </c>
      <c r="N18" s="100">
        <v>8</v>
      </c>
      <c r="O18" s="100">
        <v>0</v>
      </c>
      <c r="P18" s="113">
        <f>L18/11*100</f>
        <v>27.27272727272727</v>
      </c>
      <c r="Q18" s="113">
        <f t="shared" ref="Q18:R18" si="24">M18/11*100</f>
        <v>0</v>
      </c>
      <c r="R18" s="113">
        <f t="shared" si="24"/>
        <v>72.727272727272734</v>
      </c>
      <c r="S18" s="113">
        <f t="shared" si="13"/>
        <v>100</v>
      </c>
      <c r="T18" s="100">
        <v>240</v>
      </c>
      <c r="U18" s="100">
        <v>0</v>
      </c>
      <c r="V18" s="100">
        <v>5</v>
      </c>
      <c r="W18" s="121">
        <v>240</v>
      </c>
      <c r="X18" s="99">
        <f t="shared" si="1"/>
        <v>3</v>
      </c>
      <c r="Y18" s="99">
        <f t="shared" si="2"/>
        <v>0</v>
      </c>
      <c r="Z18" s="99">
        <f t="shared" si="6"/>
        <v>240</v>
      </c>
      <c r="AA18" s="104">
        <v>720</v>
      </c>
      <c r="AB18" s="99">
        <v>3</v>
      </c>
    </row>
    <row r="19" spans="1:28" ht="21.75" customHeight="1" x14ac:dyDescent="0.2">
      <c r="A19" s="222" t="s">
        <v>74</v>
      </c>
      <c r="B19" s="100">
        <v>8</v>
      </c>
      <c r="C19" s="99">
        <v>8</v>
      </c>
      <c r="D19" s="100">
        <v>0</v>
      </c>
      <c r="E19" s="100">
        <v>0</v>
      </c>
      <c r="F19" s="144"/>
      <c r="G19" s="112">
        <f>C19/8*100</f>
        <v>100</v>
      </c>
      <c r="H19" s="113">
        <f>D19/8*100</f>
        <v>0</v>
      </c>
      <c r="I19" s="113">
        <f>E19/8*100</f>
        <v>0</v>
      </c>
      <c r="J19" s="112">
        <f t="shared" si="11"/>
        <v>100</v>
      </c>
      <c r="K19" s="112"/>
      <c r="L19" s="100">
        <v>5</v>
      </c>
      <c r="M19" s="100">
        <v>0</v>
      </c>
      <c r="N19" s="100">
        <v>3</v>
      </c>
      <c r="O19" s="100">
        <v>0</v>
      </c>
      <c r="P19" s="113">
        <f>L19/8*100</f>
        <v>62.5</v>
      </c>
      <c r="Q19" s="113">
        <f>M19/8*100</f>
        <v>0</v>
      </c>
      <c r="R19" s="113">
        <f>N19/8*100</f>
        <v>37.5</v>
      </c>
      <c r="S19" s="113">
        <f t="shared" si="13"/>
        <v>100</v>
      </c>
      <c r="T19" s="100">
        <v>308</v>
      </c>
      <c r="U19" s="100">
        <v>0</v>
      </c>
      <c r="V19" s="100">
        <v>3</v>
      </c>
      <c r="W19" s="121">
        <v>307.8</v>
      </c>
      <c r="X19" s="99">
        <f t="shared" si="1"/>
        <v>5</v>
      </c>
      <c r="Y19" s="99">
        <f t="shared" si="2"/>
        <v>0</v>
      </c>
      <c r="Z19" s="219">
        <f>AA19/AB19</f>
        <v>307.8</v>
      </c>
      <c r="AA19" s="104">
        <v>1539</v>
      </c>
      <c r="AB19" s="99">
        <f t="shared" si="14"/>
        <v>5</v>
      </c>
    </row>
    <row r="20" spans="1:28" ht="21.75" customHeight="1" x14ac:dyDescent="0.2">
      <c r="A20" s="223" t="s">
        <v>75</v>
      </c>
      <c r="B20" s="107">
        <v>5</v>
      </c>
      <c r="C20" s="105">
        <v>3</v>
      </c>
      <c r="D20" s="100">
        <v>2</v>
      </c>
      <c r="E20" s="100">
        <v>0</v>
      </c>
      <c r="F20" s="145"/>
      <c r="G20" s="115">
        <f>C20/5*100</f>
        <v>60</v>
      </c>
      <c r="H20" s="115">
        <f t="shared" ref="H20" si="25">D20/5*100</f>
        <v>40</v>
      </c>
      <c r="I20" s="113">
        <f>E20/B20*100</f>
        <v>0</v>
      </c>
      <c r="J20" s="115">
        <f t="shared" si="11"/>
        <v>100</v>
      </c>
      <c r="K20" s="115"/>
      <c r="L20" s="107">
        <v>2</v>
      </c>
      <c r="M20" s="100">
        <v>0</v>
      </c>
      <c r="N20" s="100">
        <v>3</v>
      </c>
      <c r="O20" s="107">
        <v>3</v>
      </c>
      <c r="P20" s="113">
        <f>L20/5*100</f>
        <v>40</v>
      </c>
      <c r="Q20" s="113">
        <f t="shared" ref="Q20:R20" si="26">M20/5*100</f>
        <v>0</v>
      </c>
      <c r="R20" s="113">
        <f t="shared" si="26"/>
        <v>60</v>
      </c>
      <c r="S20" s="113">
        <f t="shared" si="13"/>
        <v>100</v>
      </c>
      <c r="T20" s="107">
        <v>260</v>
      </c>
      <c r="U20" s="100">
        <v>0</v>
      </c>
      <c r="V20" s="100">
        <v>3</v>
      </c>
      <c r="W20" s="121">
        <v>260</v>
      </c>
      <c r="X20" s="99">
        <f t="shared" si="1"/>
        <v>2</v>
      </c>
      <c r="Y20" s="99">
        <f t="shared" si="2"/>
        <v>0</v>
      </c>
      <c r="Z20" s="105">
        <f t="shared" si="6"/>
        <v>260</v>
      </c>
      <c r="AA20" s="229">
        <v>520</v>
      </c>
      <c r="AB20" s="99">
        <f t="shared" si="14"/>
        <v>2</v>
      </c>
    </row>
    <row r="21" spans="1:28" ht="21.75" customHeight="1" thickBot="1" x14ac:dyDescent="0.25">
      <c r="A21" s="193" t="s">
        <v>122</v>
      </c>
      <c r="B21" s="170">
        <f>SUM(B6:B20)</f>
        <v>104</v>
      </c>
      <c r="C21" s="169">
        <f>SUM(C6:C20)</f>
        <v>88</v>
      </c>
      <c r="D21" s="170">
        <f>SUM(D6:D20)</f>
        <v>16</v>
      </c>
      <c r="E21" s="170">
        <f>SUM(E6:E20)</f>
        <v>0</v>
      </c>
      <c r="F21" s="170"/>
      <c r="G21" s="171">
        <f>C21/B21*100</f>
        <v>84.615384615384613</v>
      </c>
      <c r="H21" s="171">
        <f>D21/B21*100</f>
        <v>15.384615384615385</v>
      </c>
      <c r="I21" s="172">
        <f>E21/B21*100</f>
        <v>0</v>
      </c>
      <c r="J21" s="171">
        <f t="shared" si="11"/>
        <v>100</v>
      </c>
      <c r="K21" s="171"/>
      <c r="L21" s="170">
        <f>SUM(L6:L20)</f>
        <v>41</v>
      </c>
      <c r="M21" s="170">
        <f>SUM(M6:M20)</f>
        <v>2</v>
      </c>
      <c r="N21" s="170">
        <f>SUM(N6:N20)</f>
        <v>61</v>
      </c>
      <c r="O21" s="170">
        <f>SUM(O7:O20)</f>
        <v>6</v>
      </c>
      <c r="P21" s="172">
        <f>L21/B21*100</f>
        <v>39.42307692307692</v>
      </c>
      <c r="Q21" s="172">
        <f>M21/B21*100</f>
        <v>1.9230769230769231</v>
      </c>
      <c r="R21" s="172">
        <f>N21/B21*100</f>
        <v>58.653846153846153</v>
      </c>
      <c r="S21" s="171">
        <f t="shared" si="13"/>
        <v>100</v>
      </c>
      <c r="T21" s="173">
        <v>270</v>
      </c>
      <c r="U21" s="109">
        <f>SUM(U7:U20)</f>
        <v>11</v>
      </c>
      <c r="V21" s="109">
        <f>SUM(V7:V20)</f>
        <v>47</v>
      </c>
      <c r="W21" s="108">
        <v>284.625</v>
      </c>
      <c r="X21" s="108">
        <f t="shared" si="1"/>
        <v>41</v>
      </c>
      <c r="Y21" s="108">
        <f t="shared" si="2"/>
        <v>2</v>
      </c>
      <c r="Z21" s="108">
        <f>AA21/AB21</f>
        <v>270.39534883720933</v>
      </c>
      <c r="AA21" s="108">
        <f>SUM(AA6:AA20)</f>
        <v>11627</v>
      </c>
      <c r="AB21" s="108">
        <f>X21+Y21</f>
        <v>43</v>
      </c>
    </row>
    <row r="22" spans="1:28" ht="6.75" customHeight="1" thickTop="1" x14ac:dyDescent="0.25">
      <c r="A22" s="415"/>
      <c r="B22" s="415"/>
      <c r="C22" s="415"/>
      <c r="D22" s="415"/>
      <c r="E22" s="415"/>
      <c r="F22" s="415"/>
      <c r="G22" s="415"/>
      <c r="H22" s="198"/>
      <c r="I22" s="198"/>
      <c r="J22" s="198"/>
      <c r="K22" s="198"/>
      <c r="L22" s="413"/>
      <c r="M22" s="413"/>
      <c r="N22" s="413"/>
      <c r="O22" s="413"/>
      <c r="P22" s="413"/>
      <c r="Q22" s="413"/>
      <c r="R22" s="199"/>
      <c r="S22" s="199"/>
      <c r="T22" s="110"/>
    </row>
    <row r="23" spans="1:28" ht="24.75" customHeight="1" x14ac:dyDescent="0.25">
      <c r="A23" s="416" t="s">
        <v>99</v>
      </c>
      <c r="B23" s="416"/>
      <c r="C23" s="416"/>
      <c r="D23" s="416"/>
      <c r="E23" s="416"/>
      <c r="F23" s="416"/>
      <c r="G23" s="416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  <c r="T23" s="110"/>
    </row>
    <row r="24" spans="1:28" ht="15.75" customHeight="1" x14ac:dyDescent="0.25">
      <c r="A24" s="417" t="s">
        <v>29</v>
      </c>
      <c r="B24" s="417"/>
      <c r="C24" s="417"/>
      <c r="D24" s="417"/>
      <c r="E24" s="200"/>
      <c r="F24" s="200"/>
      <c r="G24" s="200"/>
      <c r="H24" s="419">
        <v>50</v>
      </c>
      <c r="I24" s="419"/>
      <c r="J24" s="419"/>
      <c r="K24" s="200"/>
      <c r="L24" s="200"/>
      <c r="M24" s="200"/>
      <c r="N24" s="200"/>
      <c r="O24" s="200"/>
      <c r="P24" s="200"/>
      <c r="Q24" s="200"/>
      <c r="R24" s="201"/>
      <c r="S24" s="200"/>
      <c r="T24" s="111"/>
    </row>
  </sheetData>
  <mergeCells count="21">
    <mergeCell ref="L22:Q22"/>
    <mergeCell ref="L4:N4"/>
    <mergeCell ref="A22:G22"/>
    <mergeCell ref="A23:S23"/>
    <mergeCell ref="A24:D24"/>
    <mergeCell ref="C4:E4"/>
    <mergeCell ref="H24:J24"/>
    <mergeCell ref="G4:J4"/>
    <mergeCell ref="P4:S4"/>
    <mergeCell ref="A1:T1"/>
    <mergeCell ref="A2:S2"/>
    <mergeCell ref="A3:A5"/>
    <mergeCell ref="B3:B5"/>
    <mergeCell ref="C3:E3"/>
    <mergeCell ref="T3:T5"/>
    <mergeCell ref="F4:F5"/>
    <mergeCell ref="G3:J3"/>
    <mergeCell ref="L3:N3"/>
    <mergeCell ref="P3:S3"/>
    <mergeCell ref="O4:O5"/>
    <mergeCell ref="K4:K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rightToLeft="1" view="pageBreakPreview" zoomScaleSheetLayoutView="100" workbookViewId="0">
      <selection activeCell="P19" sqref="P19"/>
    </sheetView>
  </sheetViews>
  <sheetFormatPr defaultRowHeight="14.25" x14ac:dyDescent="0.2"/>
  <cols>
    <col min="1" max="1" width="13.42578125" style="93" customWidth="1"/>
    <col min="2" max="2" width="12.28515625" style="93" customWidth="1"/>
    <col min="3" max="3" width="0.85546875" style="93" customWidth="1"/>
    <col min="4" max="4" width="7" style="93" customWidth="1"/>
    <col min="5" max="5" width="8.42578125" style="93" customWidth="1"/>
    <col min="6" max="6" width="6.7109375" style="93" customWidth="1"/>
    <col min="7" max="7" width="8" style="93" customWidth="1"/>
    <col min="8" max="8" width="6.28515625" style="93" customWidth="1"/>
    <col min="9" max="9" width="1" style="93" customWidth="1"/>
    <col min="10" max="10" width="7.140625" style="93" customWidth="1"/>
    <col min="11" max="11" width="8.85546875" style="93" customWidth="1"/>
    <col min="12" max="12" width="9" style="93" customWidth="1"/>
    <col min="13" max="13" width="8.85546875" style="93" customWidth="1"/>
    <col min="14" max="14" width="9.140625" style="93" customWidth="1"/>
    <col min="15" max="17" width="9.140625" style="93"/>
    <col min="18" max="18" width="1.5703125" style="93" customWidth="1"/>
    <col min="19" max="23" width="9.140625" style="93"/>
    <col min="24" max="24" width="1.85546875" style="93" customWidth="1"/>
    <col min="25" max="16384" width="9.140625" style="93"/>
  </cols>
  <sheetData>
    <row r="1" spans="1:27" ht="20.25" customHeight="1" x14ac:dyDescent="0.2">
      <c r="A1" s="404" t="s">
        <v>143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</row>
    <row r="2" spans="1:27" ht="16.5" thickBot="1" x14ac:dyDescent="0.25">
      <c r="A2" s="406" t="s">
        <v>77</v>
      </c>
      <c r="B2" s="406"/>
      <c r="C2" s="406"/>
      <c r="D2" s="406"/>
      <c r="E2" s="406"/>
      <c r="F2" s="406"/>
      <c r="G2" s="406"/>
      <c r="H2" s="406"/>
      <c r="I2" s="406"/>
      <c r="J2" s="143"/>
      <c r="K2" s="143"/>
      <c r="L2" s="143"/>
      <c r="M2" s="143"/>
      <c r="N2" s="143"/>
    </row>
    <row r="3" spans="1:27" ht="28.5" customHeight="1" thickTop="1" x14ac:dyDescent="0.2">
      <c r="A3" s="407" t="s">
        <v>44</v>
      </c>
      <c r="B3" s="407" t="s">
        <v>127</v>
      </c>
      <c r="C3" s="410" t="s">
        <v>125</v>
      </c>
      <c r="D3" s="410"/>
      <c r="E3" s="410"/>
      <c r="F3" s="410"/>
      <c r="G3" s="410"/>
      <c r="H3" s="410"/>
      <c r="I3" s="410"/>
      <c r="J3" s="410" t="s">
        <v>126</v>
      </c>
      <c r="K3" s="410"/>
      <c r="L3" s="410"/>
      <c r="M3" s="410"/>
      <c r="N3" s="410"/>
      <c r="O3" s="410"/>
      <c r="S3" s="420" t="s">
        <v>124</v>
      </c>
      <c r="T3" s="421"/>
      <c r="Y3" s="421" t="s">
        <v>48</v>
      </c>
      <c r="Z3" s="421"/>
      <c r="AA3" s="421"/>
    </row>
    <row r="4" spans="1:27" ht="23.25" customHeight="1" x14ac:dyDescent="0.2">
      <c r="A4" s="409"/>
      <c r="B4" s="409"/>
      <c r="C4" s="157"/>
      <c r="D4" s="348" t="s">
        <v>52</v>
      </c>
      <c r="E4" s="348" t="s">
        <v>53</v>
      </c>
      <c r="F4" s="348" t="s">
        <v>54</v>
      </c>
      <c r="G4" s="348" t="s">
        <v>55</v>
      </c>
      <c r="H4" s="348" t="s">
        <v>56</v>
      </c>
      <c r="I4" s="349"/>
      <c r="J4" s="348" t="s">
        <v>52</v>
      </c>
      <c r="K4" s="348" t="s">
        <v>53</v>
      </c>
      <c r="L4" s="348" t="s">
        <v>54</v>
      </c>
      <c r="M4" s="348" t="s">
        <v>55</v>
      </c>
      <c r="N4" s="348" t="s">
        <v>56</v>
      </c>
      <c r="O4" s="350" t="s">
        <v>0</v>
      </c>
      <c r="P4" s="93" t="s">
        <v>50</v>
      </c>
      <c r="Q4" s="93" t="s">
        <v>51</v>
      </c>
      <c r="S4" s="93" t="s">
        <v>52</v>
      </c>
      <c r="T4" s="93" t="s">
        <v>53</v>
      </c>
      <c r="U4" s="93" t="s">
        <v>54</v>
      </c>
      <c r="V4" s="93" t="s">
        <v>55</v>
      </c>
      <c r="W4" s="93" t="s">
        <v>56</v>
      </c>
      <c r="Y4" s="93" t="s">
        <v>57</v>
      </c>
      <c r="Z4" s="93" t="s">
        <v>58</v>
      </c>
      <c r="AA4" s="93" t="s">
        <v>59</v>
      </c>
    </row>
    <row r="5" spans="1:27" ht="21.75" customHeight="1" x14ac:dyDescent="0.2">
      <c r="A5" s="220" t="s">
        <v>60</v>
      </c>
      <c r="B5" s="99">
        <v>8</v>
      </c>
      <c r="C5" s="96"/>
      <c r="D5" s="100">
        <v>0</v>
      </c>
      <c r="E5" s="100">
        <v>1</v>
      </c>
      <c r="F5" s="100">
        <v>0</v>
      </c>
      <c r="G5" s="99">
        <v>7</v>
      </c>
      <c r="H5" s="100">
        <v>0</v>
      </c>
      <c r="I5" s="97"/>
      <c r="J5" s="113">
        <f>D5/8*100</f>
        <v>0</v>
      </c>
      <c r="K5" s="113">
        <f>E5/8*100</f>
        <v>12.5</v>
      </c>
      <c r="L5" s="113">
        <f>F5/8*100</f>
        <v>0</v>
      </c>
      <c r="M5" s="113">
        <f>G5/8*100</f>
        <v>87.5</v>
      </c>
      <c r="N5" s="113">
        <f>H5/8*100</f>
        <v>0</v>
      </c>
      <c r="O5" s="112">
        <f>SUM(J5:N5)</f>
        <v>100</v>
      </c>
      <c r="P5" s="93" t="s">
        <v>61</v>
      </c>
      <c r="Q5" s="93" t="s">
        <v>61</v>
      </c>
      <c r="S5" s="93">
        <v>0</v>
      </c>
      <c r="T5" s="93">
        <v>1</v>
      </c>
      <c r="U5" s="93">
        <v>0</v>
      </c>
      <c r="V5" s="93">
        <v>7</v>
      </c>
      <c r="W5" s="93">
        <v>0</v>
      </c>
      <c r="Y5" s="93" t="s">
        <v>61</v>
      </c>
      <c r="Z5" s="93" t="s">
        <v>61</v>
      </c>
      <c r="AA5" s="93" t="s">
        <v>61</v>
      </c>
    </row>
    <row r="6" spans="1:27" ht="21.75" customHeight="1" x14ac:dyDescent="0.2">
      <c r="A6" s="221" t="s">
        <v>62</v>
      </c>
      <c r="B6" s="99">
        <v>5</v>
      </c>
      <c r="C6" s="144"/>
      <c r="D6" s="100">
        <v>0</v>
      </c>
      <c r="E6" s="100">
        <v>0</v>
      </c>
      <c r="F6" s="100">
        <v>0</v>
      </c>
      <c r="G6" s="99">
        <v>4</v>
      </c>
      <c r="H6" s="99">
        <v>1</v>
      </c>
      <c r="I6" s="97"/>
      <c r="J6" s="113">
        <f>D6/4*100</f>
        <v>0</v>
      </c>
      <c r="K6" s="113">
        <f t="shared" ref="K6:L6" si="0">E6/4*100</f>
        <v>0</v>
      </c>
      <c r="L6" s="113">
        <f t="shared" si="0"/>
        <v>0</v>
      </c>
      <c r="M6" s="113">
        <f>G6/5*100</f>
        <v>80</v>
      </c>
      <c r="N6" s="113">
        <f>H6/5*100</f>
        <v>20</v>
      </c>
      <c r="O6" s="112">
        <f>SUM(J6:N6)</f>
        <v>100</v>
      </c>
      <c r="P6" s="93">
        <v>1</v>
      </c>
      <c r="Q6" s="93">
        <v>0</v>
      </c>
      <c r="S6" s="93">
        <v>0</v>
      </c>
      <c r="T6" s="93">
        <v>0</v>
      </c>
      <c r="U6" s="93">
        <v>0</v>
      </c>
      <c r="V6" s="93">
        <v>4</v>
      </c>
      <c r="W6" s="93">
        <v>1</v>
      </c>
      <c r="Y6" s="93">
        <v>3</v>
      </c>
      <c r="Z6" s="93">
        <v>0</v>
      </c>
      <c r="AA6" s="93">
        <v>2</v>
      </c>
    </row>
    <row r="7" spans="1:27" ht="21.75" customHeight="1" x14ac:dyDescent="0.2">
      <c r="A7" s="221" t="s">
        <v>63</v>
      </c>
      <c r="B7" s="99">
        <v>11</v>
      </c>
      <c r="C7" s="144"/>
      <c r="D7" s="100">
        <v>0</v>
      </c>
      <c r="E7" s="103">
        <v>8</v>
      </c>
      <c r="F7" s="100">
        <v>0</v>
      </c>
      <c r="G7" s="100">
        <v>3</v>
      </c>
      <c r="H7" s="100">
        <v>0</v>
      </c>
      <c r="I7" s="102"/>
      <c r="J7" s="113">
        <f>D7/11*100</f>
        <v>0</v>
      </c>
      <c r="K7" s="113">
        <f t="shared" ref="K7:N7" si="1">E7/11*100</f>
        <v>72.727272727272734</v>
      </c>
      <c r="L7" s="113">
        <f t="shared" si="1"/>
        <v>0</v>
      </c>
      <c r="M7" s="113">
        <f t="shared" si="1"/>
        <v>27.27272727272727</v>
      </c>
      <c r="N7" s="113">
        <f t="shared" si="1"/>
        <v>0</v>
      </c>
      <c r="O7" s="113">
        <f>SUM(J7:N7)</f>
        <v>100</v>
      </c>
      <c r="P7" s="93">
        <v>0</v>
      </c>
      <c r="Q7" s="93">
        <v>0</v>
      </c>
      <c r="S7" s="93">
        <v>0</v>
      </c>
      <c r="T7" s="93">
        <v>11</v>
      </c>
      <c r="U7" s="93">
        <v>0</v>
      </c>
      <c r="V7" s="93">
        <v>0</v>
      </c>
      <c r="W7" s="93">
        <v>0</v>
      </c>
      <c r="Y7" s="93">
        <v>1</v>
      </c>
      <c r="Z7" s="93">
        <v>1</v>
      </c>
      <c r="AA7" s="93">
        <v>9</v>
      </c>
    </row>
    <row r="8" spans="1:27" ht="21.75" customHeight="1" x14ac:dyDescent="0.2">
      <c r="A8" s="221" t="s">
        <v>64</v>
      </c>
      <c r="B8" s="99">
        <v>10</v>
      </c>
      <c r="C8" s="213"/>
      <c r="D8" s="211">
        <v>1</v>
      </c>
      <c r="E8" s="211">
        <v>3</v>
      </c>
      <c r="F8" s="211">
        <v>1</v>
      </c>
      <c r="G8" s="211">
        <v>5</v>
      </c>
      <c r="H8" s="211">
        <v>0</v>
      </c>
      <c r="I8" s="214"/>
      <c r="J8" s="113">
        <f>D8/10*100</f>
        <v>10</v>
      </c>
      <c r="K8" s="113">
        <f>E8/10*100</f>
        <v>30</v>
      </c>
      <c r="L8" s="113">
        <f>F8/10*100</f>
        <v>10</v>
      </c>
      <c r="M8" s="113">
        <f>G8/10*100</f>
        <v>50</v>
      </c>
      <c r="N8" s="113">
        <f t="shared" ref="N8" si="2">H8/5*100</f>
        <v>0</v>
      </c>
      <c r="O8" s="113">
        <f t="shared" ref="O8" si="3">SUM(J8:N8)</f>
        <v>100</v>
      </c>
      <c r="P8" s="93" t="s">
        <v>61</v>
      </c>
      <c r="Q8" s="93" t="s">
        <v>61</v>
      </c>
      <c r="S8" s="215" t="s">
        <v>61</v>
      </c>
      <c r="T8" s="93" t="s">
        <v>61</v>
      </c>
      <c r="U8" s="93" t="s">
        <v>61</v>
      </c>
      <c r="V8" s="93" t="s">
        <v>61</v>
      </c>
      <c r="W8" s="93" t="s">
        <v>61</v>
      </c>
      <c r="Y8" s="93" t="s">
        <v>61</v>
      </c>
      <c r="Z8" s="93" t="s">
        <v>61</v>
      </c>
      <c r="AA8" s="93" t="s">
        <v>61</v>
      </c>
    </row>
    <row r="9" spans="1:27" ht="21.75" customHeight="1" x14ac:dyDescent="0.2">
      <c r="A9" s="221" t="s">
        <v>65</v>
      </c>
      <c r="B9" s="99">
        <v>5</v>
      </c>
      <c r="C9" s="144"/>
      <c r="D9" s="100">
        <v>2</v>
      </c>
      <c r="E9" s="100">
        <v>2</v>
      </c>
      <c r="F9" s="100">
        <v>1</v>
      </c>
      <c r="G9" s="100">
        <v>0</v>
      </c>
      <c r="H9" s="100">
        <v>0</v>
      </c>
      <c r="I9" s="97"/>
      <c r="J9" s="113">
        <f>D9/5*100</f>
        <v>40</v>
      </c>
      <c r="K9" s="113">
        <f t="shared" ref="K9:N9" si="4">E9/5*100</f>
        <v>40</v>
      </c>
      <c r="L9" s="113">
        <f t="shared" si="4"/>
        <v>20</v>
      </c>
      <c r="M9" s="113">
        <f>G9/5*100</f>
        <v>0</v>
      </c>
      <c r="N9" s="113">
        <f t="shared" si="4"/>
        <v>0</v>
      </c>
      <c r="O9" s="113">
        <f t="shared" ref="O9:O20" si="5">SUM(J9:N9)</f>
        <v>100</v>
      </c>
      <c r="P9" s="93">
        <v>2</v>
      </c>
      <c r="Q9" s="93">
        <v>0</v>
      </c>
      <c r="S9" s="93">
        <v>1</v>
      </c>
      <c r="T9" s="93">
        <v>3</v>
      </c>
      <c r="U9" s="93">
        <v>1</v>
      </c>
      <c r="V9" s="93">
        <v>0</v>
      </c>
      <c r="W9" s="93">
        <v>0</v>
      </c>
      <c r="Y9" s="93">
        <v>2</v>
      </c>
      <c r="Z9" s="93">
        <v>0</v>
      </c>
      <c r="AA9" s="93">
        <v>3</v>
      </c>
    </row>
    <row r="10" spans="1:27" ht="21.75" customHeight="1" x14ac:dyDescent="0.2">
      <c r="A10" s="221" t="s">
        <v>66</v>
      </c>
      <c r="B10" s="99">
        <v>10</v>
      </c>
      <c r="C10" s="144"/>
      <c r="D10" s="100">
        <v>0</v>
      </c>
      <c r="E10" s="100">
        <v>4</v>
      </c>
      <c r="F10" s="100">
        <v>0</v>
      </c>
      <c r="G10" s="99">
        <v>6</v>
      </c>
      <c r="H10" s="100">
        <v>0</v>
      </c>
      <c r="I10" s="97"/>
      <c r="J10" s="113">
        <f>D10/10*100</f>
        <v>0</v>
      </c>
      <c r="K10" s="113">
        <f t="shared" ref="K10:N10" si="6">E10/10*100</f>
        <v>40</v>
      </c>
      <c r="L10" s="113">
        <f t="shared" si="6"/>
        <v>0</v>
      </c>
      <c r="M10" s="113">
        <f t="shared" si="6"/>
        <v>60</v>
      </c>
      <c r="N10" s="113">
        <f t="shared" si="6"/>
        <v>0</v>
      </c>
      <c r="O10" s="113">
        <f t="shared" si="5"/>
        <v>100</v>
      </c>
      <c r="P10" s="93">
        <v>0</v>
      </c>
      <c r="Q10" s="93">
        <v>0</v>
      </c>
      <c r="S10" s="93">
        <v>0</v>
      </c>
      <c r="T10" s="93">
        <v>4</v>
      </c>
      <c r="U10" s="93">
        <v>0</v>
      </c>
      <c r="V10" s="93">
        <v>6</v>
      </c>
      <c r="W10" s="93">
        <v>0</v>
      </c>
      <c r="Y10" s="93">
        <v>7</v>
      </c>
      <c r="Z10" s="93">
        <v>0</v>
      </c>
      <c r="AA10" s="93">
        <v>3</v>
      </c>
    </row>
    <row r="11" spans="1:27" ht="21.75" customHeight="1" x14ac:dyDescent="0.2">
      <c r="A11" s="221" t="s">
        <v>67</v>
      </c>
      <c r="B11" s="99">
        <v>3</v>
      </c>
      <c r="C11" s="144"/>
      <c r="D11" s="100">
        <v>0</v>
      </c>
      <c r="E11" s="100">
        <v>3</v>
      </c>
      <c r="F11" s="100">
        <v>0</v>
      </c>
      <c r="G11" s="100">
        <v>0</v>
      </c>
      <c r="H11" s="100">
        <v>0</v>
      </c>
      <c r="I11" s="97"/>
      <c r="J11" s="113">
        <f>D11/3*100</f>
        <v>0</v>
      </c>
      <c r="K11" s="113">
        <f t="shared" ref="K11:M11" si="7">E11/3*100</f>
        <v>100</v>
      </c>
      <c r="L11" s="113">
        <f t="shared" si="7"/>
        <v>0</v>
      </c>
      <c r="M11" s="113">
        <f t="shared" si="7"/>
        <v>0</v>
      </c>
      <c r="N11" s="113">
        <f>H11/3*100</f>
        <v>0</v>
      </c>
      <c r="O11" s="113">
        <f t="shared" si="5"/>
        <v>100</v>
      </c>
      <c r="P11" s="93">
        <v>0</v>
      </c>
      <c r="Q11" s="93">
        <v>0</v>
      </c>
      <c r="S11" s="93">
        <v>0</v>
      </c>
      <c r="T11" s="93">
        <v>3</v>
      </c>
      <c r="U11" s="93">
        <v>0</v>
      </c>
      <c r="V11" s="93">
        <v>0</v>
      </c>
      <c r="W11" s="93">
        <v>0</v>
      </c>
      <c r="Y11" s="93">
        <v>1</v>
      </c>
      <c r="Z11" s="93">
        <v>0</v>
      </c>
      <c r="AA11" s="93">
        <v>2</v>
      </c>
    </row>
    <row r="12" spans="1:27" ht="21.75" customHeight="1" x14ac:dyDescent="0.2">
      <c r="A12" s="221" t="s">
        <v>68</v>
      </c>
      <c r="B12" s="99">
        <v>4</v>
      </c>
      <c r="C12" s="144"/>
      <c r="D12" s="100">
        <v>0</v>
      </c>
      <c r="E12" s="100">
        <v>4</v>
      </c>
      <c r="F12" s="100">
        <v>0</v>
      </c>
      <c r="G12" s="100">
        <v>0</v>
      </c>
      <c r="H12" s="100">
        <v>0</v>
      </c>
      <c r="I12" s="97"/>
      <c r="J12" s="113">
        <f>D12/4*100</f>
        <v>0</v>
      </c>
      <c r="K12" s="113">
        <f t="shared" ref="K12:N12" si="8">E12/4*100</f>
        <v>100</v>
      </c>
      <c r="L12" s="113">
        <f t="shared" si="8"/>
        <v>0</v>
      </c>
      <c r="M12" s="113">
        <f t="shared" si="8"/>
        <v>0</v>
      </c>
      <c r="N12" s="113">
        <f t="shared" si="8"/>
        <v>0</v>
      </c>
      <c r="O12" s="113">
        <f t="shared" si="5"/>
        <v>100</v>
      </c>
      <c r="P12" s="93">
        <v>0</v>
      </c>
      <c r="Q12" s="93">
        <v>0</v>
      </c>
      <c r="S12" s="93">
        <v>0</v>
      </c>
      <c r="T12" s="93">
        <v>4</v>
      </c>
      <c r="U12" s="93">
        <v>0</v>
      </c>
      <c r="V12" s="93">
        <v>0</v>
      </c>
      <c r="W12" s="93">
        <v>0</v>
      </c>
      <c r="Y12" s="93">
        <v>3</v>
      </c>
      <c r="Z12" s="93">
        <v>0</v>
      </c>
      <c r="AA12" s="93">
        <v>1</v>
      </c>
    </row>
    <row r="13" spans="1:27" ht="21.75" customHeight="1" x14ac:dyDescent="0.2">
      <c r="A13" s="221" t="s">
        <v>69</v>
      </c>
      <c r="B13" s="99">
        <v>8</v>
      </c>
      <c r="C13" s="144"/>
      <c r="D13" s="100">
        <v>2</v>
      </c>
      <c r="E13" s="100">
        <v>2</v>
      </c>
      <c r="F13" s="100">
        <v>0</v>
      </c>
      <c r="G13" s="99">
        <v>4</v>
      </c>
      <c r="H13" s="100">
        <v>0</v>
      </c>
      <c r="I13" s="97"/>
      <c r="J13" s="113">
        <f>D13/8*100</f>
        <v>25</v>
      </c>
      <c r="K13" s="113">
        <f t="shared" ref="K13:N13" si="9">E13/8*100</f>
        <v>25</v>
      </c>
      <c r="L13" s="113">
        <f t="shared" si="9"/>
        <v>0</v>
      </c>
      <c r="M13" s="113">
        <f t="shared" si="9"/>
        <v>50</v>
      </c>
      <c r="N13" s="113">
        <f t="shared" si="9"/>
        <v>0</v>
      </c>
      <c r="O13" s="113">
        <f t="shared" si="5"/>
        <v>100</v>
      </c>
      <c r="P13" s="93">
        <v>0</v>
      </c>
      <c r="Q13" s="93">
        <v>0</v>
      </c>
      <c r="S13" s="93">
        <v>2</v>
      </c>
      <c r="T13" s="93">
        <v>2</v>
      </c>
      <c r="U13" s="93">
        <v>0</v>
      </c>
      <c r="V13" s="93">
        <v>4</v>
      </c>
      <c r="W13" s="93">
        <v>0</v>
      </c>
      <c r="Y13" s="93">
        <v>1</v>
      </c>
      <c r="Z13" s="93">
        <v>0</v>
      </c>
      <c r="AA13" s="93">
        <v>7</v>
      </c>
    </row>
    <row r="14" spans="1:27" ht="21.75" customHeight="1" x14ac:dyDescent="0.2">
      <c r="A14" s="221" t="s">
        <v>70</v>
      </c>
      <c r="B14" s="99">
        <v>4</v>
      </c>
      <c r="C14" s="144"/>
      <c r="D14" s="100">
        <v>0</v>
      </c>
      <c r="E14" s="100">
        <v>3</v>
      </c>
      <c r="F14" s="100">
        <v>0</v>
      </c>
      <c r="G14" s="99">
        <v>1</v>
      </c>
      <c r="H14" s="100">
        <v>0</v>
      </c>
      <c r="I14" s="97"/>
      <c r="J14" s="113">
        <f>D14/4*100</f>
        <v>0</v>
      </c>
      <c r="K14" s="113">
        <f t="shared" ref="K14:N14" si="10">E14/4*100</f>
        <v>75</v>
      </c>
      <c r="L14" s="113">
        <f t="shared" si="10"/>
        <v>0</v>
      </c>
      <c r="M14" s="113">
        <f t="shared" si="10"/>
        <v>25</v>
      </c>
      <c r="N14" s="113">
        <f t="shared" si="10"/>
        <v>0</v>
      </c>
      <c r="O14" s="113">
        <f t="shared" si="5"/>
        <v>100</v>
      </c>
      <c r="P14" s="93">
        <v>3</v>
      </c>
      <c r="Q14" s="93">
        <v>0</v>
      </c>
      <c r="S14" s="93">
        <v>0</v>
      </c>
      <c r="T14" s="93">
        <v>3</v>
      </c>
      <c r="U14" s="93">
        <v>0</v>
      </c>
      <c r="V14" s="93">
        <v>1</v>
      </c>
      <c r="W14" s="93">
        <v>0</v>
      </c>
      <c r="Y14" s="93">
        <v>2</v>
      </c>
      <c r="Z14" s="93">
        <v>0</v>
      </c>
      <c r="AA14" s="93">
        <v>2</v>
      </c>
    </row>
    <row r="15" spans="1:27" ht="21.75" customHeight="1" x14ac:dyDescent="0.2">
      <c r="A15" s="221" t="s">
        <v>71</v>
      </c>
      <c r="B15" s="99">
        <v>8</v>
      </c>
      <c r="C15" s="144"/>
      <c r="D15" s="100">
        <v>0</v>
      </c>
      <c r="E15" s="100">
        <v>8</v>
      </c>
      <c r="F15" s="100">
        <v>0</v>
      </c>
      <c r="G15" s="100">
        <v>0</v>
      </c>
      <c r="H15" s="100">
        <v>0</v>
      </c>
      <c r="I15" s="97"/>
      <c r="J15" s="113">
        <f>D15/8*100</f>
        <v>0</v>
      </c>
      <c r="K15" s="113">
        <f t="shared" ref="K15:N15" si="11">E15/8*100</f>
        <v>100</v>
      </c>
      <c r="L15" s="113">
        <f t="shared" si="11"/>
        <v>0</v>
      </c>
      <c r="M15" s="113">
        <f t="shared" si="11"/>
        <v>0</v>
      </c>
      <c r="N15" s="113">
        <f t="shared" si="11"/>
        <v>0</v>
      </c>
      <c r="O15" s="113">
        <f t="shared" si="5"/>
        <v>100</v>
      </c>
      <c r="P15" s="93">
        <v>0</v>
      </c>
      <c r="Q15" s="93">
        <v>0</v>
      </c>
      <c r="S15" s="93">
        <v>0</v>
      </c>
      <c r="T15" s="93">
        <v>8</v>
      </c>
      <c r="U15" s="93">
        <v>0</v>
      </c>
      <c r="V15" s="93">
        <v>0</v>
      </c>
      <c r="W15" s="93">
        <v>0</v>
      </c>
      <c r="Y15" s="93">
        <v>4</v>
      </c>
      <c r="Z15" s="93">
        <v>1</v>
      </c>
      <c r="AA15" s="93">
        <v>3</v>
      </c>
    </row>
    <row r="16" spans="1:27" ht="21.75" customHeight="1" x14ac:dyDescent="0.2">
      <c r="A16" s="221" t="s">
        <v>72</v>
      </c>
      <c r="B16" s="99">
        <v>4</v>
      </c>
      <c r="C16" s="144"/>
      <c r="D16" s="100">
        <v>0</v>
      </c>
      <c r="E16" s="100">
        <v>3</v>
      </c>
      <c r="F16" s="100">
        <v>0</v>
      </c>
      <c r="G16" s="100">
        <v>1</v>
      </c>
      <c r="H16" s="100">
        <v>0</v>
      </c>
      <c r="I16" s="97"/>
      <c r="J16" s="113">
        <f>D16/4*100</f>
        <v>0</v>
      </c>
      <c r="K16" s="113">
        <f t="shared" ref="K16:N16" si="12">E16/4*100</f>
        <v>75</v>
      </c>
      <c r="L16" s="113">
        <f t="shared" si="12"/>
        <v>0</v>
      </c>
      <c r="M16" s="113">
        <f t="shared" si="12"/>
        <v>25</v>
      </c>
      <c r="N16" s="113">
        <f t="shared" si="12"/>
        <v>0</v>
      </c>
      <c r="O16" s="113">
        <f t="shared" si="5"/>
        <v>100</v>
      </c>
      <c r="P16" s="93">
        <v>0</v>
      </c>
      <c r="Q16" s="93">
        <v>0</v>
      </c>
      <c r="S16" s="93">
        <v>0</v>
      </c>
      <c r="T16" s="93">
        <v>4</v>
      </c>
      <c r="U16" s="93">
        <v>0</v>
      </c>
      <c r="V16" s="93">
        <v>0</v>
      </c>
      <c r="W16" s="93">
        <v>0</v>
      </c>
      <c r="Y16" s="93">
        <v>3</v>
      </c>
      <c r="Z16" s="93">
        <v>0</v>
      </c>
      <c r="AA16" s="93">
        <v>1</v>
      </c>
    </row>
    <row r="17" spans="1:27" ht="21.75" customHeight="1" x14ac:dyDescent="0.2">
      <c r="A17" s="221" t="s">
        <v>73</v>
      </c>
      <c r="B17" s="99">
        <v>11</v>
      </c>
      <c r="C17" s="144"/>
      <c r="D17" s="100">
        <v>0</v>
      </c>
      <c r="E17" s="100">
        <v>1</v>
      </c>
      <c r="F17" s="100">
        <v>0</v>
      </c>
      <c r="G17" s="100">
        <v>10</v>
      </c>
      <c r="H17" s="100">
        <v>0</v>
      </c>
      <c r="I17" s="97"/>
      <c r="J17" s="113">
        <f>D17/11*100</f>
        <v>0</v>
      </c>
      <c r="K17" s="113">
        <f t="shared" ref="K17:N17" si="13">E17/11*100</f>
        <v>9.0909090909090917</v>
      </c>
      <c r="L17" s="113">
        <f t="shared" si="13"/>
        <v>0</v>
      </c>
      <c r="M17" s="113">
        <f t="shared" si="13"/>
        <v>90.909090909090907</v>
      </c>
      <c r="N17" s="113">
        <f t="shared" si="13"/>
        <v>0</v>
      </c>
      <c r="O17" s="113">
        <f t="shared" si="5"/>
        <v>100</v>
      </c>
      <c r="P17" s="93">
        <v>0</v>
      </c>
      <c r="Q17" s="93">
        <v>0</v>
      </c>
      <c r="S17" s="93">
        <v>0</v>
      </c>
      <c r="T17" s="93">
        <v>1</v>
      </c>
      <c r="U17" s="93">
        <v>0</v>
      </c>
      <c r="V17" s="93">
        <v>10</v>
      </c>
      <c r="W17" s="93">
        <v>0</v>
      </c>
      <c r="Y17" s="93">
        <v>6</v>
      </c>
      <c r="Z17" s="93">
        <v>0</v>
      </c>
      <c r="AA17" s="93">
        <v>5</v>
      </c>
    </row>
    <row r="18" spans="1:27" ht="21.75" customHeight="1" x14ac:dyDescent="0.2">
      <c r="A18" s="222" t="s">
        <v>74</v>
      </c>
      <c r="B18" s="99">
        <v>8</v>
      </c>
      <c r="C18" s="144"/>
      <c r="D18" s="100">
        <v>0</v>
      </c>
      <c r="E18" s="100">
        <v>7</v>
      </c>
      <c r="F18" s="100">
        <v>0</v>
      </c>
      <c r="G18" s="100">
        <v>1</v>
      </c>
      <c r="H18" s="100">
        <v>0</v>
      </c>
      <c r="I18" s="97"/>
      <c r="J18" s="113">
        <f>D18/8*100</f>
        <v>0</v>
      </c>
      <c r="K18" s="113">
        <f>E18/8*100</f>
        <v>87.5</v>
      </c>
      <c r="L18" s="113">
        <f>F18/8*100</f>
        <v>0</v>
      </c>
      <c r="M18" s="113">
        <f>G18/8*100</f>
        <v>12.5</v>
      </c>
      <c r="N18" s="113">
        <f>H18/8*100</f>
        <v>0</v>
      </c>
      <c r="O18" s="113">
        <f t="shared" si="5"/>
        <v>100</v>
      </c>
      <c r="P18" s="93">
        <v>0</v>
      </c>
      <c r="Q18" s="93">
        <v>0</v>
      </c>
      <c r="S18" s="93">
        <v>0</v>
      </c>
      <c r="T18" s="93">
        <v>7</v>
      </c>
      <c r="U18" s="93">
        <v>0</v>
      </c>
      <c r="V18" s="93">
        <v>1</v>
      </c>
      <c r="W18" s="93">
        <v>0</v>
      </c>
      <c r="Y18" s="93">
        <v>5</v>
      </c>
      <c r="Z18" s="93">
        <v>0</v>
      </c>
      <c r="AA18" s="93">
        <v>3</v>
      </c>
    </row>
    <row r="19" spans="1:27" ht="21.75" customHeight="1" x14ac:dyDescent="0.2">
      <c r="A19" s="222" t="s">
        <v>75</v>
      </c>
      <c r="B19" s="105">
        <v>5</v>
      </c>
      <c r="C19" s="145"/>
      <c r="D19" s="107">
        <v>3</v>
      </c>
      <c r="E19" s="100">
        <v>0</v>
      </c>
      <c r="F19" s="100">
        <v>0</v>
      </c>
      <c r="G19" s="105">
        <v>2</v>
      </c>
      <c r="H19" s="100">
        <v>0</v>
      </c>
      <c r="I19" s="106"/>
      <c r="J19" s="118">
        <f>D19/5*100</f>
        <v>60</v>
      </c>
      <c r="K19" s="118">
        <f t="shared" ref="K19:N19" si="14">E19/5*100</f>
        <v>0</v>
      </c>
      <c r="L19" s="118">
        <f t="shared" si="14"/>
        <v>0</v>
      </c>
      <c r="M19" s="118">
        <f t="shared" si="14"/>
        <v>40</v>
      </c>
      <c r="N19" s="118">
        <f t="shared" si="14"/>
        <v>0</v>
      </c>
      <c r="O19" s="113">
        <f t="shared" si="5"/>
        <v>100</v>
      </c>
      <c r="P19" s="93">
        <v>2</v>
      </c>
      <c r="Q19" s="93">
        <v>0</v>
      </c>
      <c r="S19" s="93">
        <v>3</v>
      </c>
      <c r="T19" s="93">
        <v>0</v>
      </c>
      <c r="U19" s="93">
        <v>0</v>
      </c>
      <c r="V19" s="93">
        <v>2</v>
      </c>
      <c r="W19" s="93">
        <v>0</v>
      </c>
      <c r="Y19" s="93">
        <v>2</v>
      </c>
      <c r="Z19" s="93">
        <v>0</v>
      </c>
      <c r="AA19" s="93">
        <v>3</v>
      </c>
    </row>
    <row r="20" spans="1:27" ht="21.75" customHeight="1" thickBot="1" x14ac:dyDescent="0.25">
      <c r="A20" s="193" t="s">
        <v>122</v>
      </c>
      <c r="B20" s="169">
        <f>SUM(B5:B19)</f>
        <v>104</v>
      </c>
      <c r="C20" s="170"/>
      <c r="D20" s="170">
        <f>SUM(D5:D19)</f>
        <v>8</v>
      </c>
      <c r="E20" s="170">
        <f>SUM(E5:E19)</f>
        <v>49</v>
      </c>
      <c r="F20" s="170">
        <f>SUM(F5:F19)</f>
        <v>2</v>
      </c>
      <c r="G20" s="169">
        <f>SUM(G5:G19)</f>
        <v>44</v>
      </c>
      <c r="H20" s="169">
        <f>SUM(H5:H19)</f>
        <v>1</v>
      </c>
      <c r="I20" s="171"/>
      <c r="J20" s="172">
        <f>D20/$B$20*100</f>
        <v>7.6923076923076925</v>
      </c>
      <c r="K20" s="172">
        <f t="shared" ref="K20:N20" si="15">E20/$B$20*100</f>
        <v>47.115384615384613</v>
      </c>
      <c r="L20" s="172">
        <f t="shared" si="15"/>
        <v>1.9230769230769231</v>
      </c>
      <c r="M20" s="172">
        <f t="shared" si="15"/>
        <v>42.307692307692307</v>
      </c>
      <c r="N20" s="172">
        <f t="shared" si="15"/>
        <v>0.96153846153846156</v>
      </c>
      <c r="O20" s="171">
        <f t="shared" si="5"/>
        <v>100</v>
      </c>
      <c r="P20" s="93">
        <v>8</v>
      </c>
      <c r="Q20" s="93">
        <v>0</v>
      </c>
      <c r="S20" s="93">
        <v>6</v>
      </c>
      <c r="T20" s="93">
        <v>50</v>
      </c>
      <c r="U20" s="93">
        <v>1</v>
      </c>
      <c r="V20" s="93">
        <v>26</v>
      </c>
      <c r="W20" s="93">
        <v>1</v>
      </c>
      <c r="Y20" s="93">
        <v>40</v>
      </c>
      <c r="Z20" s="93">
        <v>5</v>
      </c>
      <c r="AA20" s="93">
        <v>39</v>
      </c>
    </row>
    <row r="21" spans="1:27" ht="9" customHeight="1" thickTop="1" x14ac:dyDescent="0.2">
      <c r="A21" s="415"/>
      <c r="B21" s="415"/>
      <c r="C21" s="415"/>
      <c r="D21" s="415"/>
      <c r="E21" s="415"/>
      <c r="F21" s="415"/>
      <c r="G21" s="415"/>
      <c r="H21" s="415"/>
      <c r="I21" s="415"/>
      <c r="J21" s="142"/>
      <c r="K21" s="142"/>
      <c r="L21" s="142"/>
      <c r="M21" s="142"/>
      <c r="N21" s="142"/>
    </row>
    <row r="22" spans="1:27" ht="20.25" customHeight="1" x14ac:dyDescent="0.2">
      <c r="A22" s="422" t="s">
        <v>99</v>
      </c>
      <c r="B22" s="422"/>
      <c r="C22" s="422"/>
      <c r="D22" s="422"/>
      <c r="E22" s="422"/>
      <c r="F22" s="422"/>
      <c r="G22" s="422"/>
      <c r="H22" s="422"/>
      <c r="I22" s="422"/>
      <c r="J22" s="140"/>
      <c r="K22" s="140"/>
      <c r="L22" s="140"/>
      <c r="M22" s="140"/>
      <c r="N22" s="140"/>
    </row>
    <row r="23" spans="1:27" ht="20.25" customHeight="1" x14ac:dyDescent="0.2">
      <c r="A23" s="341"/>
      <c r="B23" s="341"/>
      <c r="C23" s="341"/>
      <c r="D23" s="341"/>
      <c r="E23" s="341"/>
      <c r="F23" s="341"/>
      <c r="G23" s="341"/>
      <c r="H23" s="341"/>
      <c r="I23" s="341"/>
      <c r="J23" s="140"/>
      <c r="K23" s="140"/>
      <c r="L23" s="140"/>
      <c r="M23" s="140"/>
      <c r="N23" s="140"/>
    </row>
    <row r="24" spans="1:27" ht="15.75" customHeight="1" x14ac:dyDescent="0.25">
      <c r="A24" s="417" t="s">
        <v>29</v>
      </c>
      <c r="B24" s="417"/>
      <c r="C24" s="417"/>
      <c r="D24" s="417"/>
      <c r="E24" s="417"/>
      <c r="F24" s="419">
        <v>51</v>
      </c>
      <c r="G24" s="419"/>
      <c r="H24" s="200"/>
      <c r="I24" s="200"/>
      <c r="J24" s="111"/>
      <c r="K24" s="111"/>
      <c r="L24" s="111"/>
      <c r="M24" s="111"/>
      <c r="N24" s="111"/>
      <c r="O24" s="116"/>
    </row>
  </sheetData>
  <mergeCells count="12">
    <mergeCell ref="S3:T3"/>
    <mergeCell ref="Y3:AA3"/>
    <mergeCell ref="A24:E24"/>
    <mergeCell ref="A1:O1"/>
    <mergeCell ref="J3:O3"/>
    <mergeCell ref="A21:I21"/>
    <mergeCell ref="A22:I22"/>
    <mergeCell ref="C3:I3"/>
    <mergeCell ref="A2:I2"/>
    <mergeCell ref="A3:A4"/>
    <mergeCell ref="B3:B4"/>
    <mergeCell ref="F24:G2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rightToLeft="1" view="pageBreakPreview" zoomScaleSheetLayoutView="100" workbookViewId="0">
      <selection activeCell="S18" sqref="S18"/>
    </sheetView>
  </sheetViews>
  <sheetFormatPr defaultRowHeight="14.25" x14ac:dyDescent="0.2"/>
  <cols>
    <col min="1" max="1" width="10.85546875" style="93" customWidth="1"/>
    <col min="2" max="2" width="10.42578125" style="117" customWidth="1"/>
    <col min="3" max="3" width="14.140625" style="93" customWidth="1"/>
    <col min="4" max="4" width="8.42578125" style="93" customWidth="1"/>
    <col min="5" max="5" width="6.140625" style="93" customWidth="1"/>
    <col min="6" max="6" width="7.42578125" style="93" customWidth="1"/>
    <col min="7" max="7" width="8.42578125" style="93" customWidth="1"/>
    <col min="8" max="8" width="5.140625" style="93" customWidth="1"/>
    <col min="9" max="10" width="9.7109375" style="93" customWidth="1"/>
    <col min="11" max="11" width="1.140625" style="93" customWidth="1"/>
    <col min="12" max="12" width="8.7109375" style="93" customWidth="1"/>
    <col min="13" max="13" width="6" style="93" customWidth="1"/>
    <col min="14" max="14" width="7" style="93" customWidth="1"/>
    <col min="15" max="15" width="5.28515625" style="93" customWidth="1"/>
    <col min="16" max="16" width="5.42578125" style="93" customWidth="1"/>
    <col min="17" max="17" width="9.28515625" style="93" customWidth="1"/>
    <col min="18" max="16384" width="9.140625" style="93"/>
  </cols>
  <sheetData>
    <row r="1" spans="1:17" ht="22.5" customHeight="1" x14ac:dyDescent="0.2">
      <c r="A1" s="404" t="s">
        <v>144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</row>
    <row r="2" spans="1:17" ht="16.5" customHeight="1" thickBot="1" x14ac:dyDescent="0.25">
      <c r="A2" s="406" t="s">
        <v>83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</row>
    <row r="3" spans="1:17" ht="23.25" customHeight="1" thickTop="1" x14ac:dyDescent="0.2">
      <c r="A3" s="407" t="s">
        <v>44</v>
      </c>
      <c r="B3" s="423" t="s">
        <v>120</v>
      </c>
      <c r="C3" s="425" t="s">
        <v>121</v>
      </c>
      <c r="D3" s="427" t="s">
        <v>138</v>
      </c>
      <c r="E3" s="428"/>
      <c r="F3" s="428"/>
      <c r="G3" s="428"/>
      <c r="H3" s="428"/>
      <c r="I3" s="428"/>
      <c r="J3" s="429" t="s">
        <v>139</v>
      </c>
      <c r="K3" s="410"/>
      <c r="L3" s="428" t="s">
        <v>78</v>
      </c>
      <c r="M3" s="428"/>
      <c r="N3" s="428"/>
      <c r="O3" s="428"/>
      <c r="P3" s="428"/>
      <c r="Q3" s="428"/>
    </row>
    <row r="4" spans="1:17" ht="37.5" customHeight="1" x14ac:dyDescent="0.2">
      <c r="A4" s="408"/>
      <c r="B4" s="424"/>
      <c r="C4" s="426"/>
      <c r="D4" s="343" t="s">
        <v>79</v>
      </c>
      <c r="E4" s="343" t="s">
        <v>80</v>
      </c>
      <c r="F4" s="343" t="s">
        <v>81</v>
      </c>
      <c r="G4" s="343" t="s">
        <v>82</v>
      </c>
      <c r="H4" s="343" t="s">
        <v>28</v>
      </c>
      <c r="I4" s="343" t="s">
        <v>0</v>
      </c>
      <c r="J4" s="412"/>
      <c r="K4" s="412"/>
      <c r="L4" s="343" t="s">
        <v>79</v>
      </c>
      <c r="M4" s="343" t="s">
        <v>80</v>
      </c>
      <c r="N4" s="343" t="s">
        <v>81</v>
      </c>
      <c r="O4" s="343" t="s">
        <v>82</v>
      </c>
      <c r="P4" s="343" t="s">
        <v>28</v>
      </c>
      <c r="Q4" s="343" t="s">
        <v>0</v>
      </c>
    </row>
    <row r="5" spans="1:17" ht="21.75" customHeight="1" x14ac:dyDescent="0.2">
      <c r="A5" s="220" t="s">
        <v>60</v>
      </c>
      <c r="B5" s="100">
        <v>0</v>
      </c>
      <c r="C5" s="211">
        <v>0</v>
      </c>
      <c r="D5" s="216">
        <v>0</v>
      </c>
      <c r="E5" s="216">
        <v>0</v>
      </c>
      <c r="F5" s="216">
        <v>0</v>
      </c>
      <c r="G5" s="216">
        <v>0</v>
      </c>
      <c r="H5" s="216">
        <v>0</v>
      </c>
      <c r="I5" s="216">
        <v>0</v>
      </c>
      <c r="J5" s="211">
        <v>0</v>
      </c>
      <c r="K5" s="97"/>
      <c r="L5" s="216">
        <v>0</v>
      </c>
      <c r="M5" s="216">
        <v>0</v>
      </c>
      <c r="N5" s="216">
        <v>0</v>
      </c>
      <c r="O5" s="216">
        <v>0</v>
      </c>
      <c r="P5" s="216">
        <v>0</v>
      </c>
      <c r="Q5" s="113">
        <f>SUM(L5:P5)</f>
        <v>0</v>
      </c>
    </row>
    <row r="6" spans="1:17" ht="21.75" customHeight="1" x14ac:dyDescent="0.2">
      <c r="A6" s="221" t="s">
        <v>62</v>
      </c>
      <c r="B6" s="99">
        <v>3</v>
      </c>
      <c r="C6" s="99">
        <v>2</v>
      </c>
      <c r="D6" s="113">
        <v>10.6</v>
      </c>
      <c r="E6" s="113">
        <v>0</v>
      </c>
      <c r="F6" s="113">
        <v>50</v>
      </c>
      <c r="G6" s="113">
        <v>0</v>
      </c>
      <c r="H6" s="113">
        <v>0</v>
      </c>
      <c r="I6" s="113">
        <v>60.6</v>
      </c>
      <c r="J6" s="99">
        <v>14830</v>
      </c>
      <c r="K6" s="112">
        <f>SUM(B6:I6)</f>
        <v>126.19999999999999</v>
      </c>
      <c r="L6" s="112">
        <f>D6/I6*100</f>
        <v>17.491749174917491</v>
      </c>
      <c r="M6" s="113">
        <v>0</v>
      </c>
      <c r="N6" s="112">
        <f>F6/I6*100</f>
        <v>82.508250825082513</v>
      </c>
      <c r="O6" s="113">
        <v>0</v>
      </c>
      <c r="P6" s="113">
        <v>0</v>
      </c>
      <c r="Q6" s="112">
        <f>SUM(L6:P6)</f>
        <v>100</v>
      </c>
    </row>
    <row r="7" spans="1:17" ht="21.75" customHeight="1" x14ac:dyDescent="0.2">
      <c r="A7" s="221" t="s">
        <v>63</v>
      </c>
      <c r="B7" s="99">
        <v>2</v>
      </c>
      <c r="C7" s="100">
        <v>0</v>
      </c>
      <c r="D7" s="113">
        <v>0</v>
      </c>
      <c r="E7" s="113">
        <v>0</v>
      </c>
      <c r="F7" s="113">
        <v>2</v>
      </c>
      <c r="G7" s="113">
        <v>2</v>
      </c>
      <c r="H7" s="113">
        <v>0</v>
      </c>
      <c r="I7" s="113">
        <f>SUM(D7:H7)</f>
        <v>4</v>
      </c>
      <c r="J7" s="99">
        <v>1124</v>
      </c>
      <c r="K7" s="112">
        <f>SUM(B7:J7)</f>
        <v>1134</v>
      </c>
      <c r="L7" s="113">
        <v>0</v>
      </c>
      <c r="M7" s="113">
        <v>0</v>
      </c>
      <c r="N7" s="112">
        <f>F7/I7*100</f>
        <v>50</v>
      </c>
      <c r="O7" s="112">
        <f>G7/I7*100</f>
        <v>50</v>
      </c>
      <c r="P7" s="113">
        <v>0</v>
      </c>
      <c r="Q7" s="112">
        <f>SUM(L7:P7)</f>
        <v>100</v>
      </c>
    </row>
    <row r="8" spans="1:17" ht="21.75" customHeight="1" x14ac:dyDescent="0.2">
      <c r="A8" s="221" t="s">
        <v>64</v>
      </c>
      <c r="B8" s="99">
        <v>4</v>
      </c>
      <c r="C8" s="99">
        <v>4</v>
      </c>
      <c r="D8" s="113">
        <v>13</v>
      </c>
      <c r="E8" s="113">
        <v>0</v>
      </c>
      <c r="F8" s="113">
        <v>0</v>
      </c>
      <c r="G8" s="113">
        <v>10</v>
      </c>
      <c r="H8" s="113">
        <v>0</v>
      </c>
      <c r="I8" s="113">
        <f t="shared" ref="I8" si="0">SUM(D8:H8)</f>
        <v>23</v>
      </c>
      <c r="J8" s="99">
        <v>6447</v>
      </c>
      <c r="K8" s="112">
        <f>SUM(B8:J8)</f>
        <v>6501</v>
      </c>
      <c r="L8" s="113">
        <f>D8/$I$8*100</f>
        <v>56.521739130434781</v>
      </c>
      <c r="M8" s="113">
        <f t="shared" ref="M8:P8" si="1">E8/$I$8*100</f>
        <v>0</v>
      </c>
      <c r="N8" s="113">
        <f t="shared" si="1"/>
        <v>0</v>
      </c>
      <c r="O8" s="113">
        <f t="shared" si="1"/>
        <v>43.478260869565219</v>
      </c>
      <c r="P8" s="113">
        <f t="shared" si="1"/>
        <v>0</v>
      </c>
      <c r="Q8" s="112">
        <f t="shared" ref="Q8" si="2">SUM(L8:P8)</f>
        <v>100</v>
      </c>
    </row>
    <row r="9" spans="1:17" ht="21.75" customHeight="1" x14ac:dyDescent="0.2">
      <c r="A9" s="221" t="s">
        <v>65</v>
      </c>
      <c r="B9" s="99">
        <v>3</v>
      </c>
      <c r="C9" s="99">
        <v>3</v>
      </c>
      <c r="D9" s="113">
        <v>128</v>
      </c>
      <c r="E9" s="113">
        <v>0</v>
      </c>
      <c r="F9" s="113">
        <v>0</v>
      </c>
      <c r="G9" s="113">
        <v>0</v>
      </c>
      <c r="H9" s="113">
        <v>0</v>
      </c>
      <c r="I9" s="113">
        <f t="shared" ref="I9:I19" si="3">SUM(D9:H9)</f>
        <v>128</v>
      </c>
      <c r="J9" s="99">
        <v>43800</v>
      </c>
      <c r="K9" s="112">
        <f>SUM(B9:J9)</f>
        <v>44062</v>
      </c>
      <c r="L9" s="112">
        <f>D9/I9*100</f>
        <v>100</v>
      </c>
      <c r="M9" s="113">
        <v>0</v>
      </c>
      <c r="N9" s="113">
        <v>0</v>
      </c>
      <c r="O9" s="113">
        <v>0</v>
      </c>
      <c r="P9" s="113">
        <v>0</v>
      </c>
      <c r="Q9" s="112">
        <f t="shared" ref="Q9:Q20" si="4">SUM(L9:P9)</f>
        <v>100</v>
      </c>
    </row>
    <row r="10" spans="1:17" ht="21.75" customHeight="1" x14ac:dyDescent="0.2">
      <c r="A10" s="221" t="s">
        <v>66</v>
      </c>
      <c r="B10" s="99">
        <v>7</v>
      </c>
      <c r="C10" s="99">
        <v>7</v>
      </c>
      <c r="D10" s="113">
        <v>38</v>
      </c>
      <c r="E10" s="113">
        <v>1</v>
      </c>
      <c r="F10" s="113">
        <v>0</v>
      </c>
      <c r="G10" s="113">
        <v>0</v>
      </c>
      <c r="H10" s="113">
        <v>0</v>
      </c>
      <c r="I10" s="113">
        <f t="shared" si="3"/>
        <v>39</v>
      </c>
      <c r="J10" s="99">
        <v>11270</v>
      </c>
      <c r="K10" s="112">
        <f>SUM(B10:J10)</f>
        <v>11362</v>
      </c>
      <c r="L10" s="112">
        <f>D10/$I$10*100</f>
        <v>97.435897435897431</v>
      </c>
      <c r="M10" s="112">
        <f t="shared" ref="M10:P10" si="5">E10/$I$10*100</f>
        <v>2.5641025641025639</v>
      </c>
      <c r="N10" s="113">
        <f t="shared" si="5"/>
        <v>0</v>
      </c>
      <c r="O10" s="113">
        <f t="shared" si="5"/>
        <v>0</v>
      </c>
      <c r="P10" s="113">
        <f t="shared" si="5"/>
        <v>0</v>
      </c>
      <c r="Q10" s="112">
        <f t="shared" si="4"/>
        <v>100</v>
      </c>
    </row>
    <row r="11" spans="1:17" ht="21.75" customHeight="1" x14ac:dyDescent="0.2">
      <c r="A11" s="221" t="s">
        <v>67</v>
      </c>
      <c r="B11" s="100">
        <v>0</v>
      </c>
      <c r="C11" s="211">
        <v>0</v>
      </c>
      <c r="D11" s="113">
        <v>0</v>
      </c>
      <c r="E11" s="113">
        <v>0</v>
      </c>
      <c r="F11" s="113">
        <v>0</v>
      </c>
      <c r="G11" s="113">
        <v>0</v>
      </c>
      <c r="H11" s="113">
        <v>0</v>
      </c>
      <c r="I11" s="113">
        <f t="shared" si="3"/>
        <v>0</v>
      </c>
      <c r="J11" s="121">
        <v>0</v>
      </c>
      <c r="K11" s="112">
        <f>SUM(K9:K10)</f>
        <v>55424</v>
      </c>
      <c r="L11" s="113">
        <v>0</v>
      </c>
      <c r="M11" s="113">
        <v>0</v>
      </c>
      <c r="N11" s="113">
        <v>0</v>
      </c>
      <c r="O11" s="113">
        <v>0</v>
      </c>
      <c r="P11" s="113">
        <v>0</v>
      </c>
      <c r="Q11" s="113">
        <v>0</v>
      </c>
    </row>
    <row r="12" spans="1:17" ht="21.75" customHeight="1" x14ac:dyDescent="0.2">
      <c r="A12" s="221" t="s">
        <v>68</v>
      </c>
      <c r="B12" s="99">
        <v>3</v>
      </c>
      <c r="C12" s="99">
        <v>2</v>
      </c>
      <c r="D12" s="113">
        <v>18.2</v>
      </c>
      <c r="E12" s="113">
        <v>0</v>
      </c>
      <c r="F12" s="113">
        <v>0</v>
      </c>
      <c r="G12" s="113">
        <v>1</v>
      </c>
      <c r="H12" s="113">
        <v>0</v>
      </c>
      <c r="I12" s="113">
        <f t="shared" si="3"/>
        <v>19.2</v>
      </c>
      <c r="J12" s="99">
        <v>5807</v>
      </c>
      <c r="K12" s="210">
        <f>SUM(B12:I12)</f>
        <v>43.4</v>
      </c>
      <c r="L12" s="112">
        <f t="shared" ref="L12:L20" si="6">D12/I12*100</f>
        <v>94.791666666666657</v>
      </c>
      <c r="M12" s="113">
        <v>0</v>
      </c>
      <c r="N12" s="113">
        <v>0</v>
      </c>
      <c r="O12" s="112">
        <f>G12/I12*100</f>
        <v>5.2083333333333339</v>
      </c>
      <c r="P12" s="113">
        <v>0</v>
      </c>
      <c r="Q12" s="112">
        <f t="shared" si="4"/>
        <v>99.999999999999986</v>
      </c>
    </row>
    <row r="13" spans="1:17" ht="21.75" customHeight="1" x14ac:dyDescent="0.2">
      <c r="A13" s="221" t="s">
        <v>69</v>
      </c>
      <c r="B13" s="99">
        <v>1</v>
      </c>
      <c r="C13" s="99">
        <v>1</v>
      </c>
      <c r="D13" s="113">
        <v>4</v>
      </c>
      <c r="E13" s="113">
        <v>0</v>
      </c>
      <c r="F13" s="113">
        <v>0</v>
      </c>
      <c r="G13" s="113">
        <v>0</v>
      </c>
      <c r="H13" s="113">
        <v>0</v>
      </c>
      <c r="I13" s="113">
        <f t="shared" si="3"/>
        <v>4</v>
      </c>
      <c r="J13" s="99">
        <v>1200</v>
      </c>
      <c r="K13" s="112">
        <f>SUM(B13:J13)</f>
        <v>1210</v>
      </c>
      <c r="L13" s="112">
        <f t="shared" si="6"/>
        <v>100</v>
      </c>
      <c r="M13" s="113">
        <v>0</v>
      </c>
      <c r="N13" s="113">
        <v>0</v>
      </c>
      <c r="O13" s="113">
        <v>0</v>
      </c>
      <c r="P13" s="113">
        <v>0</v>
      </c>
      <c r="Q13" s="112">
        <f t="shared" si="4"/>
        <v>100</v>
      </c>
    </row>
    <row r="14" spans="1:17" ht="21.75" customHeight="1" x14ac:dyDescent="0.2">
      <c r="A14" s="221" t="s">
        <v>70</v>
      </c>
      <c r="B14" s="99">
        <v>2</v>
      </c>
      <c r="C14" s="99">
        <v>2</v>
      </c>
      <c r="D14" s="113">
        <v>6</v>
      </c>
      <c r="E14" s="113">
        <v>0</v>
      </c>
      <c r="F14" s="113">
        <v>0</v>
      </c>
      <c r="G14" s="113">
        <v>50</v>
      </c>
      <c r="H14" s="113">
        <v>0</v>
      </c>
      <c r="I14" s="113">
        <f t="shared" si="3"/>
        <v>56</v>
      </c>
      <c r="J14" s="99">
        <v>16800</v>
      </c>
      <c r="K14" s="112">
        <f>SUM(K12:K13)</f>
        <v>1253.4000000000001</v>
      </c>
      <c r="L14" s="112">
        <f>D14/I14*100</f>
        <v>10.714285714285714</v>
      </c>
      <c r="M14" s="113">
        <v>0</v>
      </c>
      <c r="N14" s="113">
        <v>0</v>
      </c>
      <c r="O14" s="112">
        <f>G14/I14*100</f>
        <v>89.285714285714292</v>
      </c>
      <c r="P14" s="113">
        <v>0</v>
      </c>
      <c r="Q14" s="112">
        <f t="shared" si="4"/>
        <v>100</v>
      </c>
    </row>
    <row r="15" spans="1:17" s="160" customFormat="1" ht="21.75" customHeight="1" x14ac:dyDescent="0.2">
      <c r="A15" s="221" t="s">
        <v>71</v>
      </c>
      <c r="B15" s="101">
        <v>5</v>
      </c>
      <c r="C15" s="101">
        <v>5</v>
      </c>
      <c r="D15" s="127">
        <v>88</v>
      </c>
      <c r="E15" s="127">
        <v>0</v>
      </c>
      <c r="F15" s="127">
        <v>0</v>
      </c>
      <c r="G15" s="127">
        <v>8</v>
      </c>
      <c r="H15" s="127">
        <v>0</v>
      </c>
      <c r="I15" s="127">
        <f t="shared" si="3"/>
        <v>96</v>
      </c>
      <c r="J15" s="101">
        <v>22953</v>
      </c>
      <c r="K15" s="126">
        <f>SUM(B15:J15)</f>
        <v>23155</v>
      </c>
      <c r="L15" s="126">
        <f t="shared" si="6"/>
        <v>91.666666666666657</v>
      </c>
      <c r="M15" s="127">
        <v>0</v>
      </c>
      <c r="N15" s="127">
        <v>0</v>
      </c>
      <c r="O15" s="126">
        <f>G15/I15*100</f>
        <v>8.3333333333333321</v>
      </c>
      <c r="P15" s="127">
        <v>0</v>
      </c>
      <c r="Q15" s="126">
        <f t="shared" si="4"/>
        <v>99.999999999999986</v>
      </c>
    </row>
    <row r="16" spans="1:17" ht="21.75" customHeight="1" x14ac:dyDescent="0.2">
      <c r="A16" s="221" t="s">
        <v>72</v>
      </c>
      <c r="B16" s="99">
        <v>3</v>
      </c>
      <c r="C16" s="121">
        <v>0</v>
      </c>
      <c r="D16" s="113">
        <v>9</v>
      </c>
      <c r="E16" s="113">
        <v>0</v>
      </c>
      <c r="F16" s="113">
        <v>5</v>
      </c>
      <c r="G16" s="113">
        <v>4</v>
      </c>
      <c r="H16" s="113">
        <v>0</v>
      </c>
      <c r="I16" s="113">
        <f t="shared" si="3"/>
        <v>18</v>
      </c>
      <c r="J16" s="99">
        <v>4590</v>
      </c>
      <c r="K16" s="112">
        <f>SUM(B16:J16)</f>
        <v>4629</v>
      </c>
      <c r="L16" s="112">
        <f t="shared" si="6"/>
        <v>50</v>
      </c>
      <c r="M16" s="113">
        <v>0</v>
      </c>
      <c r="N16" s="112">
        <f>F16/$I$16*100</f>
        <v>27.777777777777779</v>
      </c>
      <c r="O16" s="112">
        <f>G16/$I$16*100</f>
        <v>22.222222222222221</v>
      </c>
      <c r="P16" s="113">
        <v>0</v>
      </c>
      <c r="Q16" s="112">
        <f t="shared" si="4"/>
        <v>100</v>
      </c>
    </row>
    <row r="17" spans="1:17" ht="21.75" customHeight="1" x14ac:dyDescent="0.2">
      <c r="A17" s="221" t="s">
        <v>73</v>
      </c>
      <c r="B17" s="99">
        <v>3</v>
      </c>
      <c r="C17" s="99">
        <v>3</v>
      </c>
      <c r="D17" s="127">
        <v>23</v>
      </c>
      <c r="E17" s="127">
        <v>0</v>
      </c>
      <c r="F17" s="127">
        <v>0</v>
      </c>
      <c r="G17" s="127">
        <v>0</v>
      </c>
      <c r="H17" s="127">
        <v>0</v>
      </c>
      <c r="I17" s="127">
        <f t="shared" si="3"/>
        <v>23</v>
      </c>
      <c r="J17" s="101">
        <v>5520</v>
      </c>
      <c r="K17" s="126">
        <f>SUM(B17:J17)</f>
        <v>5572</v>
      </c>
      <c r="L17" s="126">
        <f t="shared" si="6"/>
        <v>100</v>
      </c>
      <c r="M17" s="127">
        <f>E17/I17*100</f>
        <v>0</v>
      </c>
      <c r="N17" s="127">
        <v>0</v>
      </c>
      <c r="O17" s="127">
        <v>0</v>
      </c>
      <c r="P17" s="127">
        <v>0</v>
      </c>
      <c r="Q17" s="126">
        <f t="shared" si="4"/>
        <v>100</v>
      </c>
    </row>
    <row r="18" spans="1:17" ht="21.75" customHeight="1" x14ac:dyDescent="0.2">
      <c r="A18" s="222" t="s">
        <v>74</v>
      </c>
      <c r="B18" s="99">
        <v>5</v>
      </c>
      <c r="C18" s="121">
        <v>0</v>
      </c>
      <c r="D18" s="113">
        <v>10</v>
      </c>
      <c r="E18" s="113">
        <v>0</v>
      </c>
      <c r="F18" s="113">
        <v>0</v>
      </c>
      <c r="G18" s="113">
        <v>0</v>
      </c>
      <c r="H18" s="113">
        <v>0</v>
      </c>
      <c r="I18" s="113">
        <f t="shared" si="3"/>
        <v>10</v>
      </c>
      <c r="J18" s="105">
        <v>3078</v>
      </c>
      <c r="K18" s="115">
        <f>SUM(B18:J18)</f>
        <v>3103</v>
      </c>
      <c r="L18" s="112">
        <f t="shared" si="6"/>
        <v>100</v>
      </c>
      <c r="M18" s="113">
        <v>0</v>
      </c>
      <c r="N18" s="113">
        <f>F18/I18*100</f>
        <v>0</v>
      </c>
      <c r="O18" s="113">
        <f>G18/J18*100</f>
        <v>0</v>
      </c>
      <c r="P18" s="113">
        <f>H18/I18*100</f>
        <v>0</v>
      </c>
      <c r="Q18" s="112">
        <f t="shared" si="4"/>
        <v>100</v>
      </c>
    </row>
    <row r="19" spans="1:17" ht="21.75" customHeight="1" x14ac:dyDescent="0.2">
      <c r="A19" s="222" t="s">
        <v>75</v>
      </c>
      <c r="B19" s="105">
        <v>2</v>
      </c>
      <c r="C19" s="105">
        <v>2</v>
      </c>
      <c r="D19" s="118">
        <v>35</v>
      </c>
      <c r="E19" s="113">
        <v>0</v>
      </c>
      <c r="F19" s="113">
        <v>0</v>
      </c>
      <c r="G19" s="113">
        <v>0</v>
      </c>
      <c r="H19" s="118">
        <v>0</v>
      </c>
      <c r="I19" s="118">
        <f t="shared" si="3"/>
        <v>35</v>
      </c>
      <c r="J19" s="105">
        <v>9100</v>
      </c>
      <c r="K19" s="115">
        <f>SUM(B19:J19)</f>
        <v>9174</v>
      </c>
      <c r="L19" s="115">
        <f t="shared" si="6"/>
        <v>100</v>
      </c>
      <c r="M19" s="113">
        <v>0</v>
      </c>
      <c r="N19" s="113">
        <v>0</v>
      </c>
      <c r="O19" s="113">
        <v>0</v>
      </c>
      <c r="P19" s="118">
        <v>0</v>
      </c>
      <c r="Q19" s="115">
        <f t="shared" si="4"/>
        <v>100</v>
      </c>
    </row>
    <row r="20" spans="1:17" ht="21.75" customHeight="1" thickBot="1" x14ac:dyDescent="0.25">
      <c r="A20" s="193" t="s">
        <v>122</v>
      </c>
      <c r="B20" s="169">
        <f t="shared" ref="B20:G20" si="7">SUM(B5:B19)</f>
        <v>43</v>
      </c>
      <c r="C20" s="169">
        <f t="shared" si="7"/>
        <v>31</v>
      </c>
      <c r="D20" s="172">
        <f t="shared" si="7"/>
        <v>382.79999999999995</v>
      </c>
      <c r="E20" s="172">
        <f t="shared" si="7"/>
        <v>1</v>
      </c>
      <c r="F20" s="172">
        <f t="shared" si="7"/>
        <v>57</v>
      </c>
      <c r="G20" s="172">
        <f t="shared" si="7"/>
        <v>75</v>
      </c>
      <c r="H20" s="172">
        <v>0</v>
      </c>
      <c r="I20" s="172">
        <f>SUM(D20:H20)</f>
        <v>515.79999999999995</v>
      </c>
      <c r="J20" s="169">
        <f>SUM(J5:J19)</f>
        <v>146519</v>
      </c>
      <c r="K20" s="171">
        <f>SUM(K15:K19)</f>
        <v>45633</v>
      </c>
      <c r="L20" s="171">
        <f t="shared" si="6"/>
        <v>74.214811942613409</v>
      </c>
      <c r="M20" s="172">
        <f>E20/I20*100</f>
        <v>0.19387359441644048</v>
      </c>
      <c r="N20" s="171">
        <f>F20/I20*100</f>
        <v>11.050794881737108</v>
      </c>
      <c r="O20" s="171">
        <f>G20/I20*100</f>
        <v>14.540519581233038</v>
      </c>
      <c r="P20" s="172">
        <v>0</v>
      </c>
      <c r="Q20" s="171">
        <f t="shared" si="4"/>
        <v>100</v>
      </c>
    </row>
    <row r="21" spans="1:17" ht="6.75" customHeight="1" thickTop="1" x14ac:dyDescent="0.25">
      <c r="A21" s="413"/>
      <c r="B21" s="413"/>
      <c r="C21" s="413"/>
      <c r="D21" s="413"/>
      <c r="E21" s="413"/>
      <c r="F21" s="413"/>
      <c r="G21" s="413"/>
      <c r="H21" s="413"/>
      <c r="I21" s="199"/>
      <c r="J21" s="199"/>
      <c r="K21" s="199"/>
      <c r="L21" s="199"/>
      <c r="M21" s="199"/>
      <c r="N21" s="199"/>
    </row>
    <row r="22" spans="1:17" ht="15" customHeight="1" x14ac:dyDescent="0.2">
      <c r="A22" s="416" t="s">
        <v>99</v>
      </c>
      <c r="B22" s="416"/>
      <c r="C22" s="416"/>
      <c r="D22" s="416"/>
      <c r="E22" s="416"/>
      <c r="F22" s="416"/>
      <c r="G22" s="416"/>
      <c r="H22" s="416"/>
      <c r="I22" s="416"/>
      <c r="J22" s="416"/>
      <c r="K22" s="416"/>
      <c r="L22" s="416"/>
      <c r="M22" s="416"/>
      <c r="N22" s="416"/>
    </row>
    <row r="23" spans="1:17" ht="11.25" customHeight="1" x14ac:dyDescent="0.2">
      <c r="A23" s="337"/>
      <c r="B23" s="337"/>
      <c r="C23" s="337"/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7"/>
    </row>
    <row r="24" spans="1:17" ht="21" customHeight="1" x14ac:dyDescent="0.25">
      <c r="A24" s="417" t="s">
        <v>29</v>
      </c>
      <c r="B24" s="417"/>
      <c r="C24" s="417"/>
      <c r="D24" s="417"/>
      <c r="E24" s="201">
        <v>52</v>
      </c>
      <c r="F24" s="200"/>
      <c r="G24" s="200"/>
      <c r="H24" s="200"/>
      <c r="I24" s="200"/>
      <c r="J24" s="200"/>
      <c r="K24" s="202"/>
      <c r="L24" s="202"/>
      <c r="M24" s="202"/>
      <c r="N24" s="202"/>
      <c r="O24" s="116"/>
      <c r="P24" s="116"/>
      <c r="Q24" s="116"/>
    </row>
  </sheetData>
  <mergeCells count="13">
    <mergeCell ref="A24:D24"/>
    <mergeCell ref="A1:Q1"/>
    <mergeCell ref="A2:Q2"/>
    <mergeCell ref="A3:A4"/>
    <mergeCell ref="B3:B4"/>
    <mergeCell ref="C3:C4"/>
    <mergeCell ref="D3:I3"/>
    <mergeCell ref="K3:K4"/>
    <mergeCell ref="L3:Q3"/>
    <mergeCell ref="A21:E21"/>
    <mergeCell ref="F21:H21"/>
    <mergeCell ref="A22:N22"/>
    <mergeCell ref="J3:J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2-1</vt:lpstr>
      <vt:lpstr>2-2</vt:lpstr>
      <vt:lpstr>3-2</vt:lpstr>
      <vt:lpstr>2-4 أ</vt:lpstr>
      <vt:lpstr>2-4 ب</vt:lpstr>
      <vt:lpstr>2-5</vt:lpstr>
      <vt:lpstr>6-2</vt:lpstr>
      <vt:lpstr>7-2 </vt:lpstr>
      <vt:lpstr>8-2</vt:lpstr>
      <vt:lpstr>9-2</vt:lpstr>
      <vt:lpstr>10-2 </vt:lpstr>
      <vt:lpstr>11-2</vt:lpstr>
      <vt:lpstr>12-2</vt:lpstr>
      <vt:lpstr>13-2</vt:lpstr>
      <vt:lpstr>'10-2 '!Print_Area</vt:lpstr>
      <vt:lpstr>'11-2'!Print_Area</vt:lpstr>
      <vt:lpstr>'12-2'!Print_Area</vt:lpstr>
      <vt:lpstr>'2-1'!Print_Area</vt:lpstr>
      <vt:lpstr>'2-2'!Print_Area</vt:lpstr>
      <vt:lpstr>'2-4 أ'!Print_Area</vt:lpstr>
      <vt:lpstr>'2-4 ب'!Print_Area</vt:lpstr>
      <vt:lpstr>'2-5'!Print_Area</vt:lpstr>
      <vt:lpstr>'3-2'!Print_Area</vt:lpstr>
      <vt:lpstr>'6-2'!Print_Area</vt:lpstr>
      <vt:lpstr>'7-2 '!Print_Area</vt:lpstr>
      <vt:lpstr>'9-2'!Print_Area</vt:lpstr>
    </vt:vector>
  </TitlesOfParts>
  <Company>planning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pc</cp:lastModifiedBy>
  <cp:lastPrinted>2007-12-31T21:14:56Z</cp:lastPrinted>
  <dcterms:created xsi:type="dcterms:W3CDTF">2006-04-20T08:24:38Z</dcterms:created>
  <dcterms:modified xsi:type="dcterms:W3CDTF">2007-12-31T22:23:26Z</dcterms:modified>
</cp:coreProperties>
</file>